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405" yWindow="0" windowWidth="20730" windowHeight="10665" tabRatio="949"/>
  </bookViews>
  <sheets>
    <sheet name="Arendustegevused KOOND" sheetId="7" r:id="rId1"/>
    <sheet name="Integr. sots. teen (Lõuna- Vilj" sheetId="8" r:id="rId2"/>
    <sheet name="Päevahooldus( Lõuna_ Vilja)" sheetId="9" r:id="rId3"/>
    <sheet name="Integr. sots. teen(Põhja- V)" sheetId="13" r:id="rId4"/>
    <sheet name="Päevahooldus (Põhja- Viljand)" sheetId="11" r:id="rId5"/>
    <sheet name="Integr. sots. teen(Kesk- Vilj)" sheetId="10" r:id="rId6"/>
    <sheet name="Päevahooldus (Kesk- Viljan)" sheetId="14"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7" l="1"/>
  <c r="D20" i="7" l="1"/>
  <c r="C35" i="14" l="1"/>
  <c r="C44" i="14" s="1"/>
  <c r="C34" i="14"/>
  <c r="C33" i="14"/>
  <c r="C32" i="14"/>
  <c r="C31" i="14"/>
  <c r="C30" i="14"/>
  <c r="C37" i="14" s="1"/>
  <c r="C43" i="10"/>
  <c r="C47" i="10"/>
  <c r="C46" i="10"/>
  <c r="C44" i="10"/>
  <c r="C47" i="13"/>
  <c r="C46" i="13"/>
  <c r="C45" i="13"/>
  <c r="C44" i="13"/>
  <c r="C43" i="13"/>
  <c r="C39" i="13"/>
  <c r="C38" i="13"/>
  <c r="C50" i="13" s="1"/>
  <c r="C23" i="13"/>
  <c r="D19" i="7"/>
  <c r="C43" i="14" l="1"/>
  <c r="C42" i="14"/>
  <c r="E56" i="13"/>
  <c r="C56" i="13" s="1"/>
  <c r="C61" i="13"/>
  <c r="E55" i="13"/>
  <c r="C55" i="13" s="1"/>
  <c r="C51" i="14" l="1"/>
  <c r="C53" i="14" s="1"/>
  <c r="C58" i="13"/>
  <c r="C35" i="11"/>
  <c r="C44" i="11" s="1"/>
  <c r="C34" i="11"/>
  <c r="C33" i="11"/>
  <c r="C32" i="11"/>
  <c r="C31" i="11"/>
  <c r="C30" i="11"/>
  <c r="C37" i="11" l="1"/>
  <c r="C42" i="11" s="1"/>
  <c r="C43" i="11" s="1"/>
  <c r="C51" i="11" l="1"/>
  <c r="C53" i="11" s="1"/>
  <c r="C45" i="10" l="1"/>
  <c r="C39" i="10"/>
  <c r="C38" i="10"/>
  <c r="C23" i="10"/>
  <c r="C50" i="10" l="1"/>
  <c r="C61" i="10" s="1"/>
  <c r="C35" i="9"/>
  <c r="E56" i="10" l="1"/>
  <c r="C56" i="10" s="1"/>
  <c r="E55" i="10"/>
  <c r="C55" i="10" s="1"/>
  <c r="D15" i="7"/>
  <c r="C37" i="9"/>
  <c r="C46" i="9" s="1"/>
  <c r="C36" i="9"/>
  <c r="C34" i="9"/>
  <c r="C33" i="9"/>
  <c r="C32" i="9"/>
  <c r="C41" i="8"/>
  <c r="C40" i="8"/>
  <c r="C47" i="8"/>
  <c r="C46" i="8"/>
  <c r="C48" i="8"/>
  <c r="C49" i="8"/>
  <c r="C45" i="8"/>
  <c r="C58" i="10" l="1"/>
  <c r="D17" i="7" s="1"/>
  <c r="C39" i="9"/>
  <c r="C52" i="8"/>
  <c r="E57" i="8" s="1"/>
  <c r="C57" i="8" s="1"/>
  <c r="C44" i="9" l="1"/>
  <c r="C45" i="9" s="1"/>
  <c r="C53" i="9" s="1"/>
  <c r="C55" i="9" s="1"/>
  <c r="D18" i="7"/>
  <c r="D21" i="7" s="1"/>
  <c r="E58" i="8"/>
  <c r="C58" i="8" s="1"/>
  <c r="C60" i="8" s="1"/>
  <c r="C23" i="8" l="1"/>
  <c r="C63" i="8"/>
</calcChain>
</file>

<file path=xl/comments1.xml><?xml version="1.0" encoding="utf-8"?>
<comments xmlns="http://schemas.openxmlformats.org/spreadsheetml/2006/main">
  <authors>
    <author>Anneli R</author>
  </authors>
  <commentList>
    <comment ref="D15" authorId="0">
      <text>
        <r>
          <rPr>
            <b/>
            <sz val="9"/>
            <color indexed="81"/>
            <rFont val="Segoe UI"/>
            <family val="2"/>
            <charset val="186"/>
          </rPr>
          <t>Anneli R:</t>
        </r>
        <r>
          <rPr>
            <sz val="9"/>
            <color indexed="81"/>
            <rFont val="Segoe UI"/>
            <family val="2"/>
            <charset val="186"/>
          </rPr>
          <t xml:space="preserve">
Rahalise mahu kalkuleerimiseks täida  lehte iga tegevuse kohta tööleht "Ressursivajadus"</t>
        </r>
      </text>
    </comment>
  </commentList>
</comments>
</file>

<file path=xl/comments2.xml><?xml version="1.0" encoding="utf-8"?>
<comments xmlns="http://schemas.openxmlformats.org/spreadsheetml/2006/main">
  <authors>
    <author>Anneli R</author>
  </authors>
  <commentList>
    <comment ref="B62"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3.xml><?xml version="1.0" encoding="utf-8"?>
<comments xmlns="http://schemas.openxmlformats.org/spreadsheetml/2006/main">
  <authors>
    <author>Anneli R</author>
  </authors>
  <commentList>
    <comment ref="B60"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4.xml><?xml version="1.0" encoding="utf-8"?>
<comments xmlns="http://schemas.openxmlformats.org/spreadsheetml/2006/main">
  <authors>
    <author>Anneli R</author>
  </authors>
  <commentList>
    <comment ref="B60"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sharedStrings.xml><?xml version="1.0" encoding="utf-8"?>
<sst xmlns="http://schemas.openxmlformats.org/spreadsheetml/2006/main" count="484" uniqueCount="180">
  <si>
    <t>Rahaline maht</t>
  </si>
  <si>
    <t>Riskide maandus</t>
  </si>
  <si>
    <t>Rolli kirjeldus</t>
  </si>
  <si>
    <t xml:space="preserve">RESSURSSID -  vajalikud kompetentsid, vahendid </t>
  </si>
  <si>
    <t>Vajadus</t>
  </si>
  <si>
    <t>Rahaline maht (hinnanguline)</t>
  </si>
  <si>
    <t>Summa kokku</t>
  </si>
  <si>
    <t>POTENTSIAALSED RAHASTAJAD</t>
  </si>
  <si>
    <t>Rahastajad</t>
  </si>
  <si>
    <t>Eeldatatav summa</t>
  </si>
  <si>
    <t>Kavandatav rahastamisvahend/potentsiaalse rahastamise iseloom</t>
  </si>
  <si>
    <t>Kontroll:</t>
  </si>
  <si>
    <t>ARENDUSTEGEVUSE  NIMETUS</t>
  </si>
  <si>
    <t>TEENUS või TEENUSED,
 mida arendustegevusega toetatakse</t>
  </si>
  <si>
    <t>ARENDUSTEGEVUSE PIIRKOND</t>
  </si>
  <si>
    <t>ARENDUSTEGEVUSE  LÜHIKIRJELDUS</t>
  </si>
  <si>
    <t>Arendustegevuse partnerid</t>
  </si>
  <si>
    <t xml:space="preserve">Maht </t>
  </si>
  <si>
    <t>Ajavahemik</t>
  </si>
  <si>
    <t>ARENDUSTEGEVUSE  MÕÕDIK  (kirjeldus, baastase, sihttase)</t>
  </si>
  <si>
    <t>ARENDUSTEGEVUSE  EESMÄRK</t>
  </si>
  <si>
    <t>Tegevuse nimetus</t>
  </si>
  <si>
    <t>Elluviija ja partnerid</t>
  </si>
  <si>
    <t>Kavandatavad rahastamisvahendid</t>
  </si>
  <si>
    <t>Arendustegevused tööle saamist toetavate sotsiaalhoolekande teenuste arendamiseks</t>
  </si>
  <si>
    <t>KAVA koostamises osalenud organisatsioonide esindajad</t>
  </si>
  <si>
    <t xml:space="preserve">Koostaja </t>
  </si>
  <si>
    <t>Tegevuste aluseks olev maakondlik arendusdokument</t>
  </si>
  <si>
    <t>Eesmärk</t>
  </si>
  <si>
    <t>Tegevuse riskid</t>
  </si>
  <si>
    <t>SA Perekodu</t>
  </si>
  <si>
    <t xml:space="preserve">  
MTÜ Lõuna-Mulgimaa Puuetega Inimeste Ühing</t>
  </si>
  <si>
    <t>Projekti juhtimine</t>
  </si>
  <si>
    <t>aug 16-
juuli 18</t>
  </si>
  <si>
    <t>veebr17-
juuni18</t>
  </si>
  <si>
    <t>Multifunktisonaalse töötaja teenus/töötasu</t>
  </si>
  <si>
    <t>10 isikut, bruto 5 eurot tunnitasu, 168 tundi kuus, 17 kuud</t>
  </si>
  <si>
    <t>Töötukassa</t>
  </si>
  <si>
    <t>Kohalikud omavalitsused lõuna piirkond (Abja, Halliste, Karski, Saarde)</t>
  </si>
  <si>
    <t>koordinaator ja eestvedaja</t>
  </si>
  <si>
    <t>Mõisaküla linn</t>
  </si>
  <si>
    <t>Piirkonna sobivate töötajate leidmine, teenuseid vajavate perede ja laste, eakate, puuetega isikute kaardistamine 
Pidev koostöö teenuse pakkujaga sihtgrupi paremaks toetamiseks
Projekti kaasfinantseerimine</t>
  </si>
  <si>
    <t>klientide informeerimine</t>
  </si>
  <si>
    <t>Viljandimaa Arenduskeskus</t>
  </si>
  <si>
    <t>klientide vahendamine ja teenuse osutamise tugi</t>
  </si>
  <si>
    <t>nov 16-
märts 17</t>
  </si>
  <si>
    <t>august 2016 - august 2018</t>
  </si>
  <si>
    <t>17 kuud, 400 kuus, 5 sõiduvahendit</t>
  </si>
  <si>
    <t>veebruar 2016 - august 2018</t>
  </si>
  <si>
    <t>10 isikut, kuni 200 eurot kuus isiku kohta, 17 kuud</t>
  </si>
  <si>
    <t>1 kord kvartalis tugiisikute teemadel, üks kord kvartalis koduhooldus teemadel 
Kokku 6 x 2 supervisiooni x 400</t>
  </si>
  <si>
    <t>veebruar 2017 - august 2018</t>
  </si>
  <si>
    <t>1 x 
kvartalis, veebruar 2017 - august 2018</t>
  </si>
  <si>
    <t>Väljaspool kodu osutatava üldhooldusteenuse pakkumine päevahooldusena</t>
  </si>
  <si>
    <t>Päevakeskuse kliendid, klientide lähedased</t>
  </si>
  <si>
    <t>Projekti koordineerija</t>
  </si>
  <si>
    <t>Keskuste kommunaal ja halduskulud</t>
  </si>
  <si>
    <t>august 2016 - juuli 2018</t>
  </si>
  <si>
    <t>Päevakeskuse ruumide kohandamine</t>
  </si>
  <si>
    <t>august 2016-oktoober 2016</t>
  </si>
  <si>
    <t>Tööjõukulud päevahoolduse keskustes</t>
  </si>
  <si>
    <t>Vahendid klientidega tegevuste läbiviimiseks</t>
  </si>
  <si>
    <t>august 2016 - juuli 2018, aastas 1 puhkuse kuu</t>
  </si>
  <si>
    <t>Osalejate toitlustus, hommikueine, lõunasöök, õhtuoode</t>
  </si>
  <si>
    <t>august 2016 - juuli 2016</t>
  </si>
  <si>
    <t>ESF projekti toetus</t>
  </si>
  <si>
    <t>Klientide lähedased ja klientide omaosalus</t>
  </si>
  <si>
    <t>Klientide motiveerimine teenusel osalemisel</t>
  </si>
  <si>
    <t>Sotsiaaltöötajate nõustamine ja toetamine klientide ning nende lähedaste motiveerimisel teenusel käimisel. Tagada klientide transport teenusele</t>
  </si>
  <si>
    <t>Päevahoolduse algatamine, arendamine  ja osutamine Lõuna - Viljandimaal</t>
  </si>
  <si>
    <t>Viljandimaa lõuna piirkond (Abja, Halliste, Saarde, Mõisaküla, Karksi)</t>
  </si>
  <si>
    <t>KOV-id</t>
  </si>
  <si>
    <t>ESF</t>
  </si>
  <si>
    <t>15% projekti omafinantseering</t>
  </si>
  <si>
    <t>85% projekti maksumusest</t>
  </si>
  <si>
    <t>1 inimene 160 tundi kuus. 24 kuud x 160 x 15 €</t>
  </si>
  <si>
    <t>Kaasame töötukassat ja KOV, et leida hea töötajad, mitmekülgne koolitus, võimalus pakkuda täisajaga tööd, piden supervisoon, transpordi pakkumine oma tööks</t>
  </si>
  <si>
    <t xml:space="preserve">KOV huvipuudus, ei leia omafinantseeringut, koostöö ei laabu
</t>
  </si>
  <si>
    <t>Parem kommunikatsioon KOV juhtidega. Enne taotlusi suhelda volikogudega teenuse vajalikkusest, pideb koostöö sotsiaaltöötajate vahel</t>
  </si>
  <si>
    <t>Tööjõu puudus, vähene  motiveeritus, välja õppesaanud töötajate lahkumine töölt</t>
  </si>
  <si>
    <t>Teenused ei ole jätkusuutlikud</t>
  </si>
  <si>
    <t>Juba teenuse ajal teema suuremat teavituskampaaniat, et teenusele tuleks rohkem tarbijaid (nt. koduteenuse osas). Mulfitunktsionaalse töötaja väljaõpe annab võimaluse tema tööülesandeid paindlikult muuta. Mitme teenuse kokkupanemine, vähendab teenuste omahinda, mis teeb selle kättesaadavamaks rohkematele.</t>
  </si>
  <si>
    <t>Projekti jooksul võetakse kasutusrendiga piirkonda viis autot, see parandab olukorda. Parema planeerise ja kooskõlastamiaw juures on võimalik olukorda leevendada.</t>
  </si>
  <si>
    <t>Teenust ei saa osutada, kuna ei ole transpordi võimalust (töötajatel ja teenuse vajajatel)</t>
  </si>
  <si>
    <t>tugiisik, isiklik abistaja, koduhooldusteenus, sotsiaaltransport</t>
  </si>
  <si>
    <t>Lõuna - Viljandimaa piirkond (Abja, Halliste, Saarde, Mõisaküla, Karksi)</t>
  </si>
  <si>
    <t>ruumide rent</t>
  </si>
  <si>
    <t>ruumide sisustamine</t>
  </si>
  <si>
    <t>mööbel ja muu sisustus</t>
  </si>
  <si>
    <t>töövahendid</t>
  </si>
  <si>
    <t>300 eurot kuus</t>
  </si>
  <si>
    <t xml:space="preserve">aug 16
</t>
  </si>
  <si>
    <t>arvutid, printer, telefon jms.</t>
  </si>
  <si>
    <t>õppereisi korraldamine</t>
  </si>
  <si>
    <t>10 töötajat + 5 KOV in + projektijuht</t>
  </si>
  <si>
    <t>üld- ja halduskulud</t>
  </si>
  <si>
    <t>sõidukulud, side jm</t>
  </si>
  <si>
    <t>24 kuud</t>
  </si>
  <si>
    <t>Supervisioon multifunktisonaalsele töötajale</t>
  </si>
  <si>
    <t>Multifunktsionaalse töötaja koolitus (Tugiisikud, sotsiaalhooldajad)</t>
  </si>
  <si>
    <t>potentsiaalne koordinaator ja eestvedaja</t>
  </si>
  <si>
    <t>klientide informeerimine, ühe keskuse töö koordineerimine</t>
  </si>
  <si>
    <t>kaasfinantseerijad,  toitlustuse omafinantseeringu tasujad</t>
  </si>
  <si>
    <t xml:space="preserve">
Projekti kaastaotlejad ja -finantseerijad, teenuste osutajad</t>
  </si>
  <si>
    <t>24 kuud,  80 tundi kuus, 15 eurot tunnis</t>
  </si>
  <si>
    <t>Päevahoolduse teenuse eesmärgiks on luua Lõuna - Viljandimaa neljas piirkonnas päevahoolduse keskus, kus 2018 aasta lõpuks saab ca 25 isikut hooldust, järelvalvet ja tegevust. Sihtrühmas on nii erivajadusega isikuid, kui ka eakaid, kes päevael ajal oma kodus hakkama ei saa. Keskused on avatud 5 päeval nädalas ja seal toimuad erinevad tegevused. Kliente tuuakse päevakeskusesse nii omakeste enda poolt kuid ka multifunktisonaalsete tööatajate poolt, kes on palgale võetud teise arendustegevuse kaudu.</t>
  </si>
  <si>
    <t xml:space="preserve">Lõuna- Viljandimaal planeeritakse avada 4 päevahoolduse keskust, kus 2018 aasta aasta lõpuks saab teenust 25 inimest ja seeläbi saavad tööle või säilitavad oma töökoha 25 inimest.  </t>
  </si>
  <si>
    <t>4 keskust, 250 eurot kuu, 23 kuud</t>
  </si>
  <si>
    <t>4 keskust, 2000 keskuse kohta</t>
  </si>
  <si>
    <t>4 keskust, 300 eurot kuu, 22 kuud</t>
  </si>
  <si>
    <t>4 keskuses kokku 25 osalejat, 21 päeva, 22 kuud</t>
  </si>
  <si>
    <t>projektis osalevad KOVid</t>
  </si>
  <si>
    <t>Teenus ei ole jätkusuutlik</t>
  </si>
  <si>
    <t>12 % kogu projekti maksumusest</t>
  </si>
  <si>
    <t>3 % kogu projektist, päevahoolduse osalejate poolne omafinantseering toitluste võimaldamiseks päevahoolduses</t>
  </si>
  <si>
    <t>85 % projekti kogu maksumusest</t>
  </si>
  <si>
    <t>Projekti ajal sõlmida klientide pikaajalised lepingud, koostada tegevusplaanid, tagada klintidele transport</t>
  </si>
  <si>
    <t>Viljandimaa sotsiaaleenuste kaardistuse analüüs</t>
  </si>
  <si>
    <t>Viljandimaa kohalike omavalitsuste esindajad sotsiaaltöötajad ja kohalike omavalitsuste juhid, kolmanda sektori esindajad</t>
  </si>
  <si>
    <t>Jaanika Toome, Viljandimaa arenduskeskuse konsultant</t>
  </si>
  <si>
    <t>5 omavalitsust, projekti rahastus läbi ESF vahendite</t>
  </si>
  <si>
    <t>15 % läbi projektis osalevate KOVde, 
85 % ESF vahenditest</t>
  </si>
  <si>
    <t>12 % läbi omavalitsuste liidu
3 % kliendid ja nende lähedaste osalus
 85% ESF vahenditest</t>
  </si>
  <si>
    <t>VILJANDI MAAKOND</t>
  </si>
  <si>
    <t>Tugiisikute koolituse korraldamine</t>
  </si>
  <si>
    <t>4 keskust,igas keskuses 2 töötaja, 168 tundi kuus, 5 eurot bruto, 23 kuud</t>
  </si>
  <si>
    <t>Põhja- Viljandimaa piirkond (Suure- Jaani, Võhma, Kõo)</t>
  </si>
  <si>
    <t xml:space="preserve">Projekti jooksul toimuvad alljärgnevad tegevused
1. Projekijuhi tööle võtmine, kontori sisustamine
2. Koolitus 10 multifunktsionaalsele isikule, kes läbivad nii tugiisiku kui ka isikliku abistaja koolituse (baaskoolitus 120 tundi + 60 tundi lisakoolitus puuetega inimestega tööks või erivajadusega lapsega tööks), samuti sotsiaalhooldaja koolituse  (320 tundi).  Kokku koolitame Põhja– Mulgimaal 10 multifunktsionaalset isikut, kes hakkavad tööle 3 vallas (ca 3 inimest ühes vallas). NB! Koolitatavad ei ole ainult töötud vaid ka hetkel vastavas piirkonnas töötavad sobivad isikud sh tugiisikud/koduhooldustöötajad.  Töötajad võetakse KOV poolt  täiskohaga palgale ja nad hakkavad osutame erinevaid sotsiaalteenuseid.
3. Õppereis Soome, et saada ülevaade,kuidas on nende praktika multifunktsionaalse teenuse osutamisest
4. Supervisioonid töötajatele toimuvad peale koolitu korra kuus, mis tagab nende professionaalsuse ja võimaldab tagada nende jätkusuutliku teenuse osutamise
5. Erinevate sotsiaalteenuse pakkumine 17 kuu jooksul  - tugiisik, isiklik abistaja, koduhooldus, sotsiaaltransport.
6. Autode rent teenuse osutamiseks on väga vajalik. See läbi saab iga piirkond ühe transpordi vahendi, et erinevaid sotsiaalteenuseid osutada. Samuti seotatakse üks invabuss lamavate haigete vedamiseks
</t>
  </si>
  <si>
    <t>Kohalikud omavalitsused lõuna piirkond (Võhma, Suure- Jaani, Kõo)</t>
  </si>
  <si>
    <t>10 töötajat + 3 KOV in + projektijuht</t>
  </si>
  <si>
    <t>17 kuud, 400 kuus, 4 sõiduvahendit</t>
  </si>
  <si>
    <t>Multifunktsionaalsete töötajate sõidukulud</t>
  </si>
  <si>
    <t xml:space="preserve"> kasutusrent, 4 piirkondliku autot + 1 invabuss lamava haige vedudeks</t>
  </si>
  <si>
    <t xml:space="preserve"> kasutusrent, 4 piirkondliku autot</t>
  </si>
  <si>
    <t>Päevahoolduse algatamine, arendamine  ja osutamine Põhja - Viljandimaal</t>
  </si>
  <si>
    <t>Päevahoolduse teenuse eesmärgiks on luua Põhja - Viljandimaa neljas piirkonnas päevahoolduse keskus, kus 2018 aasta lõpuks saab ca 25 isikut hooldust, järelvalvet ja tegevust. Sihtrühmas on nii erivajadusega isikuid, kui ka eakaid, kes päevael ajal oma kodus hakkama ei saa. Keskused on avatud 5 päeval nädalas ja seal toimuad erinevad tegevused. Kliente tuuakse päevakeskusesse nii omakeste enda poolt kuid ka multifunktisonaalsete tööatajate poolt, kes on palgale võetud teise arendustegevuse kaudu.</t>
  </si>
  <si>
    <t>Kohalikud omavalitsused lõuna piirkond (Suure- Jaani, Kõo, Võhma)</t>
  </si>
  <si>
    <t>Viljandimaa põhja piirkond (Suure- Jaani, Kõo, Võhma)</t>
  </si>
  <si>
    <t>3 omavalitsust, projekti rahastus läbi ESF vahendite</t>
  </si>
  <si>
    <t>15 töötajat + 4 KOV in + projektijuht</t>
  </si>
  <si>
    <t>Kokku 120 tundi  baaskoolitust (1 gr 10 in) x 80€/tund= 9600€ (see hind on 35 in peale, Põhja - Viljandimaal vajab koolitust 10 in= 3200)
Lisakoolitus 60 tundi x 1 gruppi x 80€/tund = 4800€
320 tundi/ 1280 €* 10 in
Koolitusmaterjalid, kohvipausid, ruumirent 1000</t>
  </si>
  <si>
    <t>Kokku 120 tundi  baaskoolitust (1 gr 10 in) x 80€/tund= 9600€ (see hind on 35 in peale, Lõuna- Viljandimaal vajab koolitust 10 in= 3200)
Lisakoolitus 60 tundi x 1 gruppi x 80€/tund = 4800€
320 tundi/ 1280 €* 10 in
Koolitusmaterjalid, kohvipausid, ruumirent 1000</t>
  </si>
  <si>
    <t>15 isikut, bruto 5 eurot tunnitasu, 168 tundi kuus, 17 kuud</t>
  </si>
  <si>
    <t>15 isikut, kuni 200 eurot kuus isiku kohta, 17 kuud</t>
  </si>
  <si>
    <t>17 kuud, 400 kuus, 6 sõiduvahendit</t>
  </si>
  <si>
    <t xml:space="preserve"> kasutusrent, 6 piirkondliku autot</t>
  </si>
  <si>
    <t>Supervisioon multifunktsionaalsele töötajale</t>
  </si>
  <si>
    <t>Multifunktsionaalse töötaja teenus/töötasu</t>
  </si>
  <si>
    <t>Kokku 120 tundi  baaskoolitust (1 gr 15 in) x 80€/tund= 9600€ (see hind on 35 in peale, Kesk - Viljandimaal vajab koolitust 15 in= 3200)
Lisakoolitus 60 tundi x 1 gruppi x 80€/tund = 4800€
320 tundi/ 1280 €* 15 in
Koolitusmaterjalid, kohvipausid, ruumirent 1500</t>
  </si>
  <si>
    <t>Kesk- Viljandimaa piirkonna KOVd (Kolga- Jaani, Viljandi vald, Tarvastu, Kõpu)</t>
  </si>
  <si>
    <t>Päevahoolduse algatamine, arendamine  ja osutamine Kesk - Viljandimaal</t>
  </si>
  <si>
    <t>4 omavalitsust, projekti rahastus läbi ESF vahendite</t>
  </si>
  <si>
    <t>Integreeritud sotsiaalteenused (s.h sotsiaaltransport)</t>
  </si>
  <si>
    <t>Integreeritud sotsiaalteenused (s.h sotsiaaltransport) Lõuna - Viljandimaal</t>
  </si>
  <si>
    <t>Integreeritud sotsiaalteenused (s.h sotsiaaltransport) Põhja- Viljandimaal</t>
  </si>
  <si>
    <t>Integreeritud sotsiaalteenused (s.h sotsiaaltransport) Kesk - Viljandimaal</t>
  </si>
  <si>
    <t>Kesk- Viljandimaa piirkond (Kolga- Jaani, Viljandi vald, Viljandi linn, Tarvastu, Kõpu)</t>
  </si>
  <si>
    <t>Kohalikud omavalitsused lõuna piirkond (Kolga- Jaani, Viljandi vald, Viljandi linn, Tarvastu, Kõpu)</t>
  </si>
  <si>
    <t xml:space="preserve">Projekti jooksul toimuvad alljärgnevad tegevused
1. Projekijuhi tööle võtmine, kontori sisustamine
2. Koolitus 15 multifunktsionaalsele isikule, kes läbivad nii tugiisiku kui ka isikliku abistaja koolituse (baaskoolitus 120 tundi + 60 tundi lisakoolitus puuetega inimestega tööks või erivajadusega lapsega tööks), samuti sotsiaalhooldaja koolituse  (320 tundi).  Kokku koolitame Kesk - Viljandimaal 15 multifunktsionaalset isikut, kes hakkavad tööle 4 vallas/ 1linnas  (ca 3-4  inimest ühes vallas). NB! Koolitatavad ei ole ainult töötud vaid ka hetkel vastavas piirkonnas töötavad sobivad isikud sh tugiisikud/koduhooldustöötajad.  Töötajad võetakse KOV poolt  täiskohaga palgale ja nad hakkavad osutame erinevaid sotsiaalteenuseid.
3. Õppereis Soome, et saada ülevaade,kuidas on nende praktika multifunktsionaalse teenuse osutamisest
4. Supervisioonid töötajatele toimuvad peale koolitu korra kuus, mis tagab nende professionaalsuse ja võimaldab tagada nende jätkusuutliku teenuse osutamise
5. Erinevate sotsiaalteenuse pakkumine 17 kuu jooksul  - tugiisik, isiklik abistaja, koduhooldus, sotsiaaltransport.
6. Autode rent teenuse osutamiseks on väga vajalik. See läbi saab iga piirkond ühe transpordi vahendi, et erinevaid sotsiaalteenuseid osutada. Samuti seotatakse üks invabuss lamavate haigete vedamiseks
</t>
  </si>
  <si>
    <t>Kesk- Viljandimaa piirkond (Kolga- Jaani, Viljandi vald+linn, Tarvastu, Kõpu)</t>
  </si>
  <si>
    <t>Integreeritud sotsiaalteenuste kaasabil on Viljandi maakonna lõuna piirkonnas suurenenud tööga hõivatud isikute (s.h lastevanemate, puuetega isikute, omastehooldajate) osakaal, vähenenud on töötus ja mitteaktiivsus. Maapiirkonna kogukonnad on aktiviseerunud ja valmis osutama sotsiaalteenustel baseeruvaid kogukonnateenuseid.</t>
  </si>
  <si>
    <t>Integreeritud sotsiaalteenuste kaasabil on Viljandi maakonna põhja piirkonnas suurenenud tööga hõivatud isikute (s.h lastevanemate, puuetega isikute, omastehooldajate) osakaal, vähenenud on töötus ja mitteaktiivsus.Maapiirkonna kogukonnad on aktiviseerunud ja valmis osutama sotsiaalteenustel baseeruvaid kogukonnateenuseid.</t>
  </si>
  <si>
    <t>Integreeritud sotsiaalteenuste kaasabil on Viljandi maakonna kesk piirkonnas suurenenud tööga hõivatud isikute (s.h lastevanemate, puuetega isikute, omastehooldajate) osakaal, vähenenud on töötus ja mitteaktiivsus. Maapiirkonna kogukonnad on aktiviseerunud ja valmis osutama sotsiaalteenustel baseeruvaid kogukonnateenuseid.</t>
  </si>
  <si>
    <t xml:space="preserve">Viljandimaa omavalitsuste sotsiaalteenuste kaardistamise ja arenguseminaride arutelude käigus selgus, et suurimaks probleemiks Viljandimaa sotsiaalvaldkonnas on sotsiaalteenuseid osutavatele inimestele piisava töökoormuse pakkumine ning pikkadest vahemaadest tingitud lisaressursside tekkimine, transpordi vahendite puudumine.
Seega on antud arendustegevuse eesmärgiks koolitada multifunktsionaalseid töötajaid, kes teevad nii tugiisiku, isikliku abistaja kui ka vajadusel koduhooldusteenust ning kes saavad vajadusel pakkuda sotsiaaltransporti. Mõeldud on kaasta ka kogukondade esindajaid, kes saavad osutada mitmeid teenuseid
Läbi eelpool toodud teenuste osutamise paraneb teenust saavate inimeste võimalus asuda tööle või säilitada oma töökoht.  
Hetke baastase antud teenuste suhtes: tugiisik 12 perel, isiklik abistaja 3 isikul, koduhooldusel 45 isikut.
Projekti tegevuse lõpuks saavutatud sihttase: tugiisiku 22 perel, isikliku abistaja 8 isikul , koduhooldusel 115 isikut.
Antud teenuseid vajavad nii pered (tugiisikud), erivajadustega isikud (isiklik abistaja) kui ka eakad/omastehooldajad (koduhooldus). Samuti erinevad asutused vajavad juurde erinavaid spetsialiste (koolides tugiisikuid, töökohad isiklike abistajaid/päevakeskuste juhendajad).
</t>
  </si>
  <si>
    <r>
      <t xml:space="preserve">Viljandimaa omavalitsuste sotsiaalteenuste kaardistamise ja arenguseminaride arutelude käigus selgus, et suurimaks probleemiks Viljandimaa sotsiaalvaldkonnas on sotsiaalteenuseid osutavatele inimestele piisava töökoormuse pakkumine ning pikkadest vahemaadest tingitud lisaressursside tekkimine, transpordi vahendite puudumine.
Seega on antud arendustegevuse eesmärgiks koolitada multifunktsionaalseid töötajaid, kes teevad nii tugiisiku, isikliku abistaja kui ka vajadusel koduhooldusteenust ning kes saavad vajadusel pakkuda sotsiaaltransporti. . Mõeldud on kaasta ka kogukondade esindajaid, kes saavad osutada mitmeid teenuseid
Läbi eelpool toodud teenuste osutamise paraneb teenust saavate inimeste võimalus asuda tööle või säilitada oma töökoht.  
</t>
    </r>
    <r>
      <rPr>
        <sz val="11"/>
        <rFont val="Calibri"/>
        <family val="2"/>
        <charset val="186"/>
        <scheme val="minor"/>
      </rPr>
      <t>Hetke baastase antud teenuste suhtes: tugiisik 12 perel, isiklik abistaja 3 isikul, koduhooldusel 32 isikut.
Projekti tegevuse lõpuks saavutatud sihttase: tugiisiku 34 perel, isikliku abistaja 10 isikul , koduhooldusel 72 isikut.</t>
    </r>
    <r>
      <rPr>
        <sz val="11"/>
        <color theme="1"/>
        <rFont val="Calibri"/>
        <family val="2"/>
        <charset val="186"/>
        <scheme val="minor"/>
      </rPr>
      <t xml:space="preserve">
Antud teenuseid vajavad nii pered (tugiisikud), erivajadustega isikud (isiklik abistaja) kui ka eakad/omastehooldajad (koduhooldus). Samuti erinevad asutused vajavad juurde erinavaid spetsialiste (koolides tugiisikuid, töökohad isiklike abistajaid/päevakeskuste juhendajad).
</t>
    </r>
  </si>
  <si>
    <t xml:space="preserve">Viljandimaa omavalitsuste sotsiaalteenuste kaardistamise ja arenguseminaride arutelude käigus selgus, et suurimaks probleemiks Viljandimaa sotsiaalvaldkonnas on sotsiaalteenuseid osutavatele inimestele piisava töökoormuse pakkumine ning pikkadest vahemaadest tingitud lisaressursside tekkimine, transpordi vahendite puudumine.
Seega on antud arendustegevuse eesmärgiks koolitada multifunktsionaalseid töötajaid, kes teevad nii tugiisiku, isikliku abistaja kui ka vajadusel koduhooldusteenust ning kes saavad vajadusel pakkuda sotsiaaltransporti. Mõeldud on kaasta ka kogukondade esindajaid, kes saavad osutada mitmeid teenuseid
Läbi eelpool toodud teenuste osutamise paraneb teenust saavate inimeste võimalus asuda tööle või säilitada oma töökoht.  
Hetke baastase antud teenuste suhtes: tugiisik 25 perel, isiklik abistaja 3 isikul, koduhooldusel 154 isikut.
Projekti tegevuse lõpuks saavutatud sihttase: tugiisiku 41 perel, isikliku abistaja 10 isikul , koduhooldusel 202 isikut.
Antud teenuseid vajavad nii pered (tugiisikud), erivajadustega isikud (isiklik abistaja) kui ka eakad/omastehooldajad (koduhooldus). Samuti erinevad asutused vajavad juurde erinavaid spetsialiste (koolides tugiisikuid, töökohad isiklike abistajaid/päevakeskuste juhendajad).
</t>
  </si>
  <si>
    <t xml:space="preserve">Projekti jooksul toimuvad alljärgnevad tegevused
1. Projekijuhi tööle võtmine, kontori sisustamine
2. Koolitus 10 multifunktsionaalsele isikule, kes läbivad nii tugiisiku kui ka isikliku abistaja koolituse (baaskoolitus 120 tundi + 60 tundi lisakoolitus puuetega inimestega tööks või erivajadusega lapsega tööks), samuti sotsiaalhooldaja koolituse  (320 tundi).  Kokku koolitame  Mulgimaal 10 multifunktsionaalset isikut, kes hakkavad tööle 5 vallas (ca 2 inimest ühes vallas). NB! Koolitatavad ei ole ainult töötud vaid ka hetkel vastavas piirkonnas töötavad sobivad isikud sh tugiisikud/koduhooldustöötajad.  Töötajad võetakse KOV poolt  täiskohaga palgale ja nad hakkavad osutame erinevaid sotsiaalteenuseid.
3. Õppereis Soome, et saada ülevaade,kuidas on nende praktika multifunktsionaalse teenuse osutamisest4
4. Supervisioonid töötajatele toimuvad peale koolitu korra kuus, mis tagab nende professionaalsuse ja võimaldab tagada nende jätkusuutliku teenuse osutamise
5. Erinevate sotsiaalteenuse pakkumine 17 kuu jooksul  - tugiisik, isiklik abistaja, koduhooldus, sotsiaaltransport.
6. Autode rent teenuse osutamiseks on väga vajalik. See läbi saab iga piirkond ühe transpordi vahendi, et erinevaid sotsiaalteenuseid osutada. Samuti seotatakse üks invabuss lamavate haigete vedamiseks
</t>
  </si>
  <si>
    <t>Kesk- Viljandimaa piirkond (Kolga- Jaani, Viljandi vald/linn, Tarvastu, Kõpu)</t>
  </si>
  <si>
    <t xml:space="preserve">Põhja- Viljandimaal planeeritakse avada 4 päevahoolduse keskust, kus 2018 aasta aasta lõpuks saab teenust 25 inimest ja seeläbi saavad tööle või säilitavad oma töökoha 25 inimest.  </t>
  </si>
  <si>
    <t>Päevahoolduse teenuse algatamine Põhja - Viljandimaal, teenuse kättesaadavuse tagamine maakonna põhja piirkonnas</t>
  </si>
  <si>
    <t xml:space="preserve">Kesk- Viljandimaal planeeritakse avada 4 päevahoolduse keskust, kus 2018 aasta aasta lõpuks saab teenust 25 inimest ja seeläbi saavad tööle või säilitavad oma töökoha 25 inimest.  </t>
  </si>
  <si>
    <t>Päevahoolduse teenuse eesmärgiks on luua Kesk - Viljandimaa neljas piirkonnas päevahoolduse keskus, kus 2018 aasta lõpuks saab ca 25 isikut hooldust, järelvalvet ja tegevust. Sihtrühmas on nii erivajadusega isikuid, kui ka eakaid, kes päevael ajal oma kodus hakkama ei saa. Keskused on avatud 5 päeval nädalas ja seal toimuad erinevad tegevused. Kliente tuuakse päevakeskusesse nii omakeste enda poolt kuid ka multifunktisonaalsete tööatajate poolt, kes on palgale võetud teise arendustegevuse kaudu.</t>
  </si>
  <si>
    <t>Päevahoolduse teenuse algatamine Lõuna - Viljandimaal, teenuse kättesaadavuse tagamine maakonna lõuna piirkonnas. Hooldajate hoolduskoormuse vähendamine, tööturule tagasipöördumine.</t>
  </si>
  <si>
    <t>Päevahoolduse teenuse algatamine PÕhja - Viljandimaal, teenuse kättesaadavuse tagamine maakonna põhja piirkonnas.Hooldajate hoolduskoormuse vähendamine, tööturule tagasipöördumine.</t>
  </si>
  <si>
    <t>Päevahoolduse teenuse algatamine Kesk - Viljandimaal, teenuse kättesaadavuse tagamine maakonna kesk piirkonnas.Hooldajate hoolduskoormuse vähendamine, tööturule tagasipöördumine.</t>
  </si>
  <si>
    <t>Väljaspool kodu osutatava üldhooldusteenuse pakkumine päevahooldusena. Hooldajate hoolduskoormuse vähendamine, tööturule tagasipöördumine.</t>
  </si>
  <si>
    <t>Päevahoolduse teenuse algatamine Kesk- Viljandimaal, teenuse kättesaadavuse tagamine maakonna keskpiirkonnas.Hooldajate hoolduskoormuse vähendamine, tööturule tagasipöördumine.</t>
  </si>
  <si>
    <t>Integreeritud sotsiaalteenuste kaasabil on Viljandi maakonna lõuna piirkonnas suurenenud tööga hõivatud isikute (s.h lastevanemate, puuetega isikute, omastehooldajate) osakaal, vähenenud on töötus ja mitteaktiivsus. Isiku või perekonna ja füüsilist kõrvalabi vajavate isikute  iseiseisva toimetuleku toetamine ja suurendamine.  Maapiirkonna kogukonnad on aktiviseerunud ja valmis osutama sotsiaalteenustel baseeruvaid kogukonnateenuseid.</t>
  </si>
  <si>
    <t>Integreeritud sotsiaalteenuste kaasabil on Viljandi maakonna kesk piirkonnas suurenenud tööga hõivatud isikute (s.h lastevanemate, puuetega isikute, omastehooldajate) osakaal, vähenenud on töötus ja mitteaktiivsus. Isiku või perekonna ja füüsilist kõrvalabi vajavate isikute  iseiseisva toimetuleku toetamine ja suurendamine. Maapiirkonna kogukonnad on aktiviseerunud ja valmis osutama sotsiaalteenustel baseeruvaid kogukonnateenuseid.</t>
  </si>
  <si>
    <t>Integreeritud sotsiaalteenuste kaasabil on Viljandi maakonna põhja piirkonnas suurenenud tööga hõivatud isikute (s.h lastevanemate, puuetega isikute, omastehooldajate) osakaal, vähenenud on töötus ja mitteaktiivsus. Isiku või perekonna ja füüsilist kõrvalabi vajavate isikute  iseiseisva toimetuleku toetamine ja suurendamine. Maapiirkonna kogukonnad on aktiviseerunud ja valmis osutama sotsiaalteenustel baseeruvaid kogukonnateenuseid.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</si>
</sst>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 &quot;€&quot;_-;\-* #,##0\ &quot;€&quot;_-;_-* &quot;-&quot;??\ &quot;€&quot;_-;_-@_-"/>
    <numFmt numFmtId="165" formatCode="_-* #,##0.000\ &quot;€&quot;_-;\-* #,##0.000\ &quot;€&quot;_-;_-* &quot;-&quot;??\ &quot;€&quot;_-;_-@_-"/>
    <numFmt numFmtId="166" formatCode="_-* #,##0.0000\ &quot;€&quot;_-;\-* #,##0.0000\ &quot;€&quot;_-;_-* &quot;-&quot;??\ &quot;€&quot;_-;_-@_-"/>
  </numFmts>
  <fonts count="14" x14ac:knownFonts="1">
    <font>
      <sz val="11"/>
      <color theme="1"/>
      <name val="Calibri"/>
      <family val="2"/>
      <charset val="186"/>
      <scheme val="minor"/>
    </font>
    <font>
      <i/>
      <sz val="11"/>
      <color theme="1"/>
      <name val="Calibri"/>
      <family val="2"/>
      <charset val="186"/>
      <scheme val="minor"/>
    </font>
    <font>
      <b/>
      <sz val="11"/>
      <name val="Calibri"/>
      <family val="2"/>
      <charset val="186"/>
      <scheme val="minor"/>
    </font>
    <font>
      <sz val="11"/>
      <color rgb="FFFF0000"/>
      <name val="Calibri"/>
      <family val="2"/>
      <charset val="186"/>
      <scheme val="minor"/>
    </font>
    <font>
      <sz val="11"/>
      <name val="Calibri"/>
      <family val="2"/>
      <charset val="186"/>
      <scheme val="minor"/>
    </font>
    <font>
      <sz val="9"/>
      <color indexed="81"/>
      <name val="Segoe UI"/>
      <family val="2"/>
      <charset val="186"/>
    </font>
    <font>
      <b/>
      <sz val="9"/>
      <color indexed="81"/>
      <name val="Segoe UI"/>
      <family val="2"/>
      <charset val="186"/>
    </font>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11"/>
      <color theme="0" tint="-0.14999847407452621"/>
      <name val="Calibri"/>
      <family val="2"/>
      <charset val="186"/>
      <scheme val="minor"/>
    </font>
    <font>
      <b/>
      <sz val="16"/>
      <color theme="1"/>
      <name val="Calibri"/>
      <family val="2"/>
      <charset val="186"/>
      <scheme val="minor"/>
    </font>
    <font>
      <sz val="11"/>
      <name val="Calibri"/>
      <family val="2"/>
      <charset val="186"/>
    </font>
    <font>
      <i/>
      <sz val="10"/>
      <color theme="1"/>
      <name val="Calibri"/>
      <family val="2"/>
      <charset val="186"/>
      <scheme val="minor"/>
    </font>
  </fonts>
  <fills count="9">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0" fontId="9" fillId="0" borderId="0" applyNumberFormat="0" applyFill="0" applyBorder="0" applyAlignment="0" applyProtection="0"/>
  </cellStyleXfs>
  <cellXfs count="115">
    <xf numFmtId="0" fontId="0" fillId="0" borderId="0" xfId="0"/>
    <xf numFmtId="0" fontId="1" fillId="0" borderId="1" xfId="0" applyFont="1" applyBorder="1" applyAlignment="1">
      <alignment wrapText="1"/>
    </xf>
    <xf numFmtId="0" fontId="0" fillId="0" borderId="1" xfId="0" applyBorder="1"/>
    <xf numFmtId="0" fontId="0" fillId="3" borderId="1" xfId="0" applyFill="1" applyBorder="1"/>
    <xf numFmtId="0" fontId="3" fillId="0" borderId="0" xfId="0" applyFont="1"/>
    <xf numFmtId="0" fontId="0" fillId="2" borderId="1" xfId="0" applyFill="1" applyBorder="1" applyAlignment="1">
      <alignment wrapText="1"/>
    </xf>
    <xf numFmtId="0" fontId="0" fillId="0" borderId="0" xfId="0" applyBorder="1" applyAlignment="1"/>
    <xf numFmtId="0" fontId="0" fillId="0" borderId="0" xfId="0" applyAlignment="1">
      <alignment wrapText="1"/>
    </xf>
    <xf numFmtId="0" fontId="0" fillId="0" borderId="0" xfId="0" applyFill="1" applyBorder="1"/>
    <xf numFmtId="0" fontId="0" fillId="0" borderId="0" xfId="0" applyFill="1"/>
    <xf numFmtId="0" fontId="11" fillId="0" borderId="0" xfId="0" applyFont="1"/>
    <xf numFmtId="0" fontId="0" fillId="0" borderId="0" xfId="0" applyFill="1" applyBorder="1" applyAlignment="1">
      <alignment wrapText="1"/>
    </xf>
    <xf numFmtId="0" fontId="2" fillId="0" borderId="0" xfId="0" applyFont="1" applyAlignment="1">
      <alignment wrapText="1"/>
    </xf>
    <xf numFmtId="0" fontId="8" fillId="0" borderId="0" xfId="0" applyFont="1" applyFill="1" applyBorder="1" applyAlignment="1">
      <alignment wrapText="1"/>
    </xf>
    <xf numFmtId="0" fontId="0" fillId="0" borderId="0" xfId="0" applyBorder="1" applyAlignment="1">
      <alignment wrapText="1"/>
    </xf>
    <xf numFmtId="0" fontId="1" fillId="0" borderId="0" xfId="0" applyFont="1" applyFill="1" applyBorder="1" applyAlignment="1">
      <alignment wrapText="1"/>
    </xf>
    <xf numFmtId="0" fontId="10" fillId="0" borderId="0" xfId="0" applyFont="1" applyFill="1" applyBorder="1" applyAlignment="1">
      <alignment wrapText="1"/>
    </xf>
    <xf numFmtId="0" fontId="0" fillId="0" borderId="1" xfId="0" applyBorder="1" applyAlignment="1">
      <alignment wrapText="1"/>
    </xf>
    <xf numFmtId="0" fontId="4" fillId="0" borderId="1" xfId="0" applyFont="1" applyBorder="1" applyAlignment="1">
      <alignment wrapText="1"/>
    </xf>
    <xf numFmtId="0" fontId="0" fillId="0" borderId="4" xfId="0" applyFill="1" applyBorder="1" applyAlignment="1">
      <alignment horizontal="right" vertical="center" wrapText="1"/>
    </xf>
    <xf numFmtId="0" fontId="12" fillId="0" borderId="2" xfId="0" applyFont="1" applyFill="1" applyBorder="1" applyAlignment="1">
      <alignment wrapText="1"/>
    </xf>
    <xf numFmtId="164" fontId="0" fillId="0" borderId="1" xfId="1" applyNumberFormat="1" applyFont="1" applyBorder="1" applyAlignment="1">
      <alignment wrapText="1"/>
    </xf>
    <xf numFmtId="164" fontId="4" fillId="0" borderId="1" xfId="1" applyNumberFormat="1" applyFont="1" applyBorder="1" applyAlignment="1">
      <alignment wrapText="1"/>
    </xf>
    <xf numFmtId="0" fontId="0" fillId="0" borderId="0" xfId="0" applyBorder="1" applyAlignment="1">
      <alignment horizontal="right" vertical="center" wrapText="1"/>
    </xf>
    <xf numFmtId="0" fontId="8" fillId="0" borderId="0" xfId="0" applyFont="1" applyAlignment="1">
      <alignment wrapText="1"/>
    </xf>
    <xf numFmtId="0" fontId="0" fillId="0" borderId="1" xfId="0" applyFont="1" applyBorder="1" applyAlignment="1">
      <alignment wrapText="1"/>
    </xf>
    <xf numFmtId="164" fontId="0" fillId="0" borderId="1" xfId="0" applyNumberFormat="1" applyBorder="1" applyAlignment="1">
      <alignment wrapText="1"/>
    </xf>
    <xf numFmtId="0" fontId="8" fillId="4" borderId="1" xfId="0" applyFont="1" applyFill="1" applyBorder="1"/>
    <xf numFmtId="0" fontId="8" fillId="2" borderId="1" xfId="0" applyFont="1" applyFill="1" applyBorder="1" applyAlignment="1">
      <alignment wrapText="1"/>
    </xf>
    <xf numFmtId="0" fontId="1" fillId="0" borderId="0" xfId="0" applyFont="1" applyBorder="1" applyAlignment="1">
      <alignment wrapText="1"/>
    </xf>
    <xf numFmtId="0" fontId="1" fillId="0" borderId="0" xfId="0" applyFont="1" applyFill="1" applyBorder="1" applyAlignment="1">
      <alignment vertical="top" wrapText="1"/>
    </xf>
    <xf numFmtId="0" fontId="2" fillId="5" borderId="1" xfId="0" applyFont="1" applyFill="1" applyBorder="1" applyAlignment="1">
      <alignment wrapText="1"/>
    </xf>
    <xf numFmtId="0" fontId="2" fillId="2" borderId="1" xfId="0" applyFont="1" applyFill="1" applyBorder="1" applyAlignment="1">
      <alignment wrapText="1"/>
    </xf>
    <xf numFmtId="0" fontId="0" fillId="0" borderId="2" xfId="0" applyBorder="1" applyAlignment="1">
      <alignment wrapText="1"/>
    </xf>
    <xf numFmtId="0" fontId="0" fillId="0" borderId="0" xfId="0" applyAlignment="1">
      <alignment horizontal="right"/>
    </xf>
    <xf numFmtId="164" fontId="0" fillId="0" borderId="3" xfId="0" applyNumberFormat="1" applyBorder="1" applyAlignment="1">
      <alignment wrapText="1"/>
    </xf>
    <xf numFmtId="164" fontId="0" fillId="0" borderId="3" xfId="1" applyNumberFormat="1" applyFont="1" applyBorder="1" applyAlignment="1">
      <alignment wrapText="1"/>
    </xf>
    <xf numFmtId="164" fontId="0" fillId="0" borderId="5" xfId="0" applyNumberFormat="1" applyBorder="1"/>
    <xf numFmtId="164" fontId="0" fillId="0" borderId="0" xfId="0" applyNumberFormat="1"/>
    <xf numFmtId="0" fontId="8" fillId="4" borderId="1" xfId="0" applyFont="1" applyFill="1" applyBorder="1" applyAlignment="1">
      <alignment wrapText="1"/>
    </xf>
    <xf numFmtId="0" fontId="0" fillId="2" borderId="1" xfId="0" applyFill="1" applyBorder="1"/>
    <xf numFmtId="0" fontId="2" fillId="0" borderId="0" xfId="0" applyFont="1" applyFill="1" applyBorder="1" applyAlignment="1">
      <alignment wrapText="1"/>
    </xf>
    <xf numFmtId="0" fontId="8" fillId="2" borderId="3" xfId="0" applyFont="1" applyFill="1" applyBorder="1" applyAlignment="1">
      <alignment wrapText="1"/>
    </xf>
    <xf numFmtId="0" fontId="2" fillId="2" borderId="3" xfId="0" applyFont="1" applyFill="1" applyBorder="1" applyAlignment="1">
      <alignment wrapText="1"/>
    </xf>
    <xf numFmtId="0" fontId="0" fillId="2" borderId="1" xfId="0" applyFill="1" applyBorder="1" applyAlignment="1">
      <alignment vertical="top" wrapText="1"/>
    </xf>
    <xf numFmtId="0" fontId="0" fillId="2" borderId="1" xfId="0" applyFill="1" applyBorder="1" applyAlignment="1">
      <alignment horizontal="left" vertical="top" wrapText="1"/>
    </xf>
    <xf numFmtId="0" fontId="0" fillId="0" borderId="1" xfId="0" applyBorder="1" applyAlignment="1">
      <alignment horizontal="left" vertical="top" wrapText="1"/>
    </xf>
    <xf numFmtId="0" fontId="0" fillId="0" borderId="1" xfId="0" applyFont="1" applyBorder="1" applyAlignment="1">
      <alignment vertical="top" wrapText="1"/>
    </xf>
    <xf numFmtId="0" fontId="0" fillId="6" borderId="1" xfId="0" applyFont="1" applyFill="1" applyBorder="1" applyAlignment="1">
      <alignment wrapText="1"/>
    </xf>
    <xf numFmtId="0" fontId="0" fillId="0" borderId="0" xfId="0" applyFill="1" applyBorder="1" applyAlignment="1">
      <alignment horizontal="right" vertical="center" wrapText="1"/>
    </xf>
    <xf numFmtId="44" fontId="7" fillId="0" borderId="1" xfId="1" applyFont="1" applyBorder="1" applyAlignment="1">
      <alignment wrapText="1"/>
    </xf>
    <xf numFmtId="164" fontId="7" fillId="0" borderId="1" xfId="1" applyNumberFormat="1" applyFont="1" applyBorder="1" applyAlignment="1">
      <alignment wrapText="1"/>
    </xf>
    <xf numFmtId="0" fontId="0" fillId="0" borderId="0" xfId="0" applyFont="1" applyBorder="1" applyAlignment="1">
      <alignment wrapText="1"/>
    </xf>
    <xf numFmtId="44" fontId="0" fillId="0" borderId="0" xfId="0" applyNumberFormat="1"/>
    <xf numFmtId="44" fontId="0" fillId="0" borderId="0" xfId="0" applyNumberFormat="1" applyFill="1"/>
    <xf numFmtId="44" fontId="0" fillId="0" borderId="0" xfId="0" applyNumberFormat="1" applyBorder="1" applyAlignment="1"/>
    <xf numFmtId="44" fontId="0" fillId="0" borderId="0" xfId="0" applyNumberFormat="1" applyFill="1" applyBorder="1" applyAlignment="1">
      <alignment wrapText="1"/>
    </xf>
    <xf numFmtId="44" fontId="8" fillId="0" borderId="0" xfId="0" applyNumberFormat="1" applyFont="1" applyFill="1" applyBorder="1" applyAlignment="1">
      <alignment wrapText="1"/>
    </xf>
    <xf numFmtId="44" fontId="1" fillId="0" borderId="0" xfId="0" applyNumberFormat="1" applyFont="1" applyFill="1" applyBorder="1" applyAlignment="1">
      <alignment vertical="top" wrapText="1"/>
    </xf>
    <xf numFmtId="44" fontId="10" fillId="0" borderId="0" xfId="0" applyNumberFormat="1" applyFont="1" applyFill="1" applyBorder="1" applyAlignment="1">
      <alignment wrapText="1"/>
    </xf>
    <xf numFmtId="44" fontId="1" fillId="0" borderId="0" xfId="0" applyNumberFormat="1" applyFont="1" applyFill="1" applyBorder="1" applyAlignment="1">
      <alignment wrapText="1"/>
    </xf>
    <xf numFmtId="44" fontId="1" fillId="0" borderId="0" xfId="0" applyNumberFormat="1" applyFont="1" applyBorder="1" applyAlignment="1">
      <alignment wrapText="1"/>
    </xf>
    <xf numFmtId="44" fontId="2" fillId="2" borderId="1" xfId="0" applyNumberFormat="1" applyFont="1" applyFill="1" applyBorder="1" applyAlignment="1">
      <alignment wrapText="1"/>
    </xf>
    <xf numFmtId="44" fontId="0" fillId="0" borderId="1" xfId="0" applyNumberFormat="1" applyBorder="1" applyAlignment="1">
      <alignment wrapText="1"/>
    </xf>
    <xf numFmtId="44" fontId="0" fillId="0" borderId="1" xfId="0" applyNumberFormat="1" applyFont="1" applyBorder="1" applyAlignment="1">
      <alignment wrapText="1"/>
    </xf>
    <xf numFmtId="44" fontId="7" fillId="0" borderId="1" xfId="1" applyNumberFormat="1" applyFont="1" applyBorder="1" applyAlignment="1">
      <alignment wrapText="1"/>
    </xf>
    <xf numFmtId="44" fontId="0" fillId="0" borderId="1" xfId="1" applyNumberFormat="1" applyFont="1" applyBorder="1" applyAlignment="1">
      <alignment wrapText="1"/>
    </xf>
    <xf numFmtId="44" fontId="0" fillId="0" borderId="0" xfId="1" applyNumberFormat="1" applyFont="1" applyFill="1" applyBorder="1" applyAlignment="1">
      <alignment wrapText="1"/>
    </xf>
    <xf numFmtId="44" fontId="8" fillId="2" borderId="1" xfId="0" applyNumberFormat="1" applyFont="1" applyFill="1" applyBorder="1" applyAlignment="1">
      <alignment wrapText="1"/>
    </xf>
    <xf numFmtId="44" fontId="0" fillId="0" borderId="3" xfId="0" applyNumberFormat="1" applyBorder="1" applyAlignment="1">
      <alignment wrapText="1"/>
    </xf>
    <xf numFmtId="44" fontId="0" fillId="0" borderId="5" xfId="0" applyNumberFormat="1" applyBorder="1"/>
    <xf numFmtId="0" fontId="0" fillId="0" borderId="1" xfId="0" applyBorder="1" applyAlignment="1">
      <alignment vertical="top" wrapText="1"/>
    </xf>
    <xf numFmtId="44" fontId="4" fillId="0" borderId="9" xfId="1" applyFont="1" applyFill="1" applyBorder="1" applyAlignment="1">
      <alignment wrapText="1"/>
    </xf>
    <xf numFmtId="164" fontId="7" fillId="0" borderId="3" xfId="1" applyNumberFormat="1" applyFont="1" applyBorder="1" applyAlignment="1">
      <alignment wrapText="1"/>
    </xf>
    <xf numFmtId="164" fontId="7" fillId="0" borderId="5" xfId="1" applyNumberFormat="1" applyFont="1" applyFill="1" applyBorder="1" applyAlignment="1">
      <alignment wrapText="1"/>
    </xf>
    <xf numFmtId="164" fontId="7" fillId="0" borderId="0" xfId="1" applyNumberFormat="1" applyFont="1" applyFill="1" applyBorder="1" applyAlignment="1">
      <alignment wrapText="1"/>
    </xf>
    <xf numFmtId="165" fontId="7" fillId="0" borderId="0" xfId="1" applyNumberFormat="1" applyFont="1"/>
    <xf numFmtId="166" fontId="0" fillId="0" borderId="0" xfId="0" applyNumberFormat="1"/>
    <xf numFmtId="0" fontId="0" fillId="0" borderId="6" xfId="0" applyBorder="1" applyAlignment="1">
      <alignment wrapText="1"/>
    </xf>
    <xf numFmtId="44" fontId="0" fillId="0" borderId="10" xfId="1" applyNumberFormat="1" applyFont="1" applyBorder="1" applyAlignment="1">
      <alignment wrapText="1"/>
    </xf>
    <xf numFmtId="44" fontId="0" fillId="0" borderId="1" xfId="1" applyNumberFormat="1" applyFont="1" applyFill="1" applyBorder="1" applyAlignment="1">
      <alignment wrapText="1"/>
    </xf>
    <xf numFmtId="0" fontId="0" fillId="0" borderId="1" xfId="0" applyBorder="1" applyAlignment="1"/>
    <xf numFmtId="0" fontId="0" fillId="0" borderId="1" xfId="0" applyBorder="1" applyAlignment="1">
      <alignment vertical="center" wrapText="1"/>
    </xf>
    <xf numFmtId="0" fontId="12" fillId="0" borderId="0" xfId="0" applyFont="1" applyFill="1" applyBorder="1" applyAlignment="1">
      <alignment wrapText="1"/>
    </xf>
    <xf numFmtId="164" fontId="4" fillId="0" borderId="0" xfId="1" applyNumberFormat="1" applyFont="1" applyBorder="1" applyAlignment="1">
      <alignment wrapText="1"/>
    </xf>
    <xf numFmtId="164" fontId="0" fillId="0" borderId="0" xfId="1" applyNumberFormat="1" applyFont="1" applyBorder="1" applyAlignment="1">
      <alignment wrapText="1"/>
    </xf>
    <xf numFmtId="0" fontId="0" fillId="0" borderId="0" xfId="0" applyAlignment="1"/>
    <xf numFmtId="0" fontId="0" fillId="2" borderId="1" xfId="0" applyFill="1" applyBorder="1" applyAlignment="1"/>
    <xf numFmtId="17" fontId="0" fillId="0" borderId="1" xfId="0" applyNumberFormat="1" applyBorder="1" applyAlignment="1"/>
    <xf numFmtId="0" fontId="12" fillId="0" borderId="2" xfId="0" applyFont="1" applyFill="1" applyBorder="1" applyAlignment="1">
      <alignment vertical="center" wrapText="1"/>
    </xf>
    <xf numFmtId="0" fontId="0" fillId="0" borderId="0" xfId="0" applyFill="1" applyBorder="1" applyAlignment="1">
      <alignment vertical="top"/>
    </xf>
    <xf numFmtId="0" fontId="0" fillId="6" borderId="2" xfId="0" applyFont="1" applyFill="1" applyBorder="1" applyAlignment="1">
      <alignment vertical="center" wrapText="1"/>
    </xf>
    <xf numFmtId="0" fontId="0" fillId="0" borderId="2" xfId="0" applyBorder="1" applyAlignment="1">
      <alignment vertical="center" wrapText="1"/>
    </xf>
    <xf numFmtId="0" fontId="0" fillId="6" borderId="1" xfId="0" applyFont="1" applyFill="1" applyBorder="1" applyAlignment="1">
      <alignment vertical="center" wrapText="1"/>
    </xf>
    <xf numFmtId="17" fontId="0" fillId="0" borderId="1" xfId="0" applyNumberFormat="1" applyBorder="1" applyAlignment="1">
      <alignment horizontal="left" vertical="center"/>
    </xf>
    <xf numFmtId="0" fontId="0" fillId="7" borderId="1" xfId="0" applyFill="1" applyBorder="1" applyAlignment="1">
      <alignment vertical="top" wrapText="1"/>
    </xf>
    <xf numFmtId="164" fontId="0" fillId="7" borderId="1" xfId="1" applyNumberFormat="1" applyFont="1" applyFill="1" applyBorder="1" applyAlignment="1">
      <alignment vertical="top" wrapText="1"/>
    </xf>
    <xf numFmtId="0" fontId="0" fillId="7" borderId="1" xfId="0" applyFill="1" applyBorder="1" applyAlignment="1">
      <alignment wrapText="1"/>
    </xf>
    <xf numFmtId="164" fontId="0" fillId="7" borderId="1" xfId="1" applyNumberFormat="1" applyFont="1" applyFill="1" applyBorder="1" applyAlignment="1">
      <alignment wrapText="1"/>
    </xf>
    <xf numFmtId="0" fontId="0" fillId="8" borderId="1" xfId="0" applyFill="1" applyBorder="1" applyAlignment="1">
      <alignment vertical="top" wrapText="1"/>
    </xf>
    <xf numFmtId="164" fontId="0" fillId="8" borderId="1" xfId="1" applyNumberFormat="1" applyFont="1" applyFill="1" applyBorder="1" applyAlignment="1">
      <alignment vertical="top" wrapText="1"/>
    </xf>
    <xf numFmtId="0" fontId="0" fillId="8" borderId="1" xfId="0" applyFill="1" applyBorder="1" applyAlignment="1">
      <alignment wrapText="1"/>
    </xf>
    <xf numFmtId="164" fontId="0" fillId="8" borderId="1" xfId="1" applyNumberFormat="1" applyFont="1" applyFill="1" applyBorder="1" applyAlignment="1">
      <alignment wrapText="1"/>
    </xf>
    <xf numFmtId="0" fontId="4" fillId="0" borderId="6" xfId="2" applyFont="1" applyBorder="1" applyAlignment="1">
      <alignment horizontal="left" vertical="top" wrapText="1"/>
    </xf>
    <xf numFmtId="0" fontId="9" fillId="0" borderId="11" xfId="2" applyBorder="1" applyAlignment="1">
      <alignment horizontal="left" vertical="top" wrapText="1"/>
    </xf>
    <xf numFmtId="0" fontId="9" fillId="0" borderId="7" xfId="2" applyBorder="1" applyAlignment="1">
      <alignment horizontal="left" vertical="top" wrapText="1"/>
    </xf>
    <xf numFmtId="0" fontId="0" fillId="0" borderId="6" xfId="0" applyFont="1" applyBorder="1" applyAlignment="1">
      <alignment horizontal="left" vertical="top" wrapText="1"/>
    </xf>
    <xf numFmtId="0" fontId="0" fillId="0" borderId="11" xfId="0" applyFont="1" applyBorder="1" applyAlignment="1">
      <alignment horizontal="left" vertical="top" wrapText="1"/>
    </xf>
    <xf numFmtId="0" fontId="0" fillId="0" borderId="7" xfId="0" applyFont="1" applyBorder="1" applyAlignment="1">
      <alignment horizontal="left" vertical="top" wrapText="1"/>
    </xf>
    <xf numFmtId="0" fontId="0" fillId="0" borderId="6" xfId="0" applyFont="1" applyBorder="1" applyAlignment="1">
      <alignment horizontal="left" vertical="top"/>
    </xf>
    <xf numFmtId="0" fontId="13" fillId="0" borderId="11" xfId="0" applyFont="1" applyBorder="1" applyAlignment="1">
      <alignment horizontal="left" vertical="top"/>
    </xf>
    <xf numFmtId="0" fontId="13" fillId="0" borderId="7" xfId="0" applyFont="1" applyBorder="1" applyAlignment="1">
      <alignment horizontal="left" vertical="top"/>
    </xf>
    <xf numFmtId="0" fontId="8" fillId="0" borderId="8" xfId="0" applyFont="1" applyFill="1" applyBorder="1" applyAlignment="1">
      <alignment horizontal="left" wrapText="1"/>
    </xf>
    <xf numFmtId="0" fontId="8" fillId="2" borderId="1" xfId="0" applyFont="1" applyFill="1" applyBorder="1" applyAlignment="1">
      <alignment horizontal="center" wrapText="1"/>
    </xf>
    <xf numFmtId="0" fontId="8" fillId="0" borderId="0" xfId="0" applyFont="1" applyFill="1" applyBorder="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6B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1</xdr:row>
      <xdr:rowOff>0</xdr:rowOff>
    </xdr:from>
    <xdr:to>
      <xdr:col>1</xdr:col>
      <xdr:colOff>1564005</xdr:colOff>
      <xdr:row>4</xdr:row>
      <xdr:rowOff>180975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9760" y="182880"/>
          <a:ext cx="1524000" cy="7296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1524000</xdr:colOff>
      <xdr:row>4</xdr:row>
      <xdr:rowOff>180975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0780" y="182880"/>
          <a:ext cx="1524000" cy="7296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2438400</xdr:colOff>
      <xdr:row>4</xdr:row>
      <xdr:rowOff>180975</xdr:rowOff>
    </xdr:to>
    <xdr:pic>
      <xdr:nvPicPr>
        <xdr:cNvPr id="2" name="Pilt 2" descr="https://photos-2.dropbox.com/t/1/AADC8DTOOazhBuDKk286saN4RGuBo4Rk83ustvN97oNl3w/12/51296160/jpeg/32x32/3/1417521600/0/2/EL_Sotsiaalfond_horisontaalne.jpg/dnhfJcs_pZkeuYC0tv3IfZdYUKPicKx8djvv0k8z5oY?size=1600x12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5475" y="190500"/>
          <a:ext cx="15240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4552949</xdr:colOff>
      <xdr:row>1</xdr:row>
      <xdr:rowOff>0</xdr:rowOff>
    </xdr:from>
    <xdr:to>
      <xdr:col>1</xdr:col>
      <xdr:colOff>1419224</xdr:colOff>
      <xdr:row>4</xdr:row>
      <xdr:rowOff>180975</xdr:rowOff>
    </xdr:to>
    <xdr:pic>
      <xdr:nvPicPr>
        <xdr:cNvPr id="2"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2949" y="190500"/>
          <a:ext cx="1419225" cy="752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609600</xdr:colOff>
      <xdr:row>4</xdr:row>
      <xdr:rowOff>180975</xdr:rowOff>
    </xdr:to>
    <xdr:pic>
      <xdr:nvPicPr>
        <xdr:cNvPr id="2" name="Pilt 2" descr="https://photos-2.dropbox.com/t/1/AADC8DTOOazhBuDKk286saN4RGuBo4Rk83ustvN97oNl3w/12/51296160/jpeg/32x32/3/1417521600/0/2/EL_Sotsiaalfond_horisontaalne.jpg/dnhfJcs_pZkeuYC0tv3IfZdYUKPicKx8djvv0k8z5oY?size=1600x12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0" y="190500"/>
          <a:ext cx="24384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4552949</xdr:colOff>
      <xdr:row>1</xdr:row>
      <xdr:rowOff>0</xdr:rowOff>
    </xdr:from>
    <xdr:to>
      <xdr:col>1</xdr:col>
      <xdr:colOff>1419224</xdr:colOff>
      <xdr:row>4</xdr:row>
      <xdr:rowOff>180975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2949" y="190500"/>
          <a:ext cx="1419225" cy="752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609600</xdr:colOff>
      <xdr:row>4</xdr:row>
      <xdr:rowOff>180975</xdr:rowOff>
    </xdr:to>
    <xdr:pic>
      <xdr:nvPicPr>
        <xdr:cNvPr id="2" name="Pilt 2" descr="https://photos-2.dropbox.com/t/1/AADC8DTOOazhBuDKk286saN4RGuBo4Rk83ustvN97oNl3w/12/51296160/jpeg/32x32/3/1417521600/0/2/EL_Sotsiaalfond_horisontaalne.jpg/dnhfJcs_pZkeuYC0tv3IfZdYUKPicKx8djvv0k8z5oY?size=1600x12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0" y="190500"/>
          <a:ext cx="6096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F21"/>
  <sheetViews>
    <sheetView tabSelected="1" topLeftCell="A13" workbookViewId="0">
      <selection activeCell="B17" sqref="B16:B17"/>
    </sheetView>
  </sheetViews>
  <sheetFormatPr defaultRowHeight="15" x14ac:dyDescent="0.25"/>
  <cols>
    <col min="1" max="1" width="26.5703125" customWidth="1"/>
    <col min="2" max="2" width="63.42578125" customWidth="1"/>
    <col min="3" max="3" width="28.42578125" customWidth="1"/>
    <col min="4" max="4" width="12.140625" customWidth="1"/>
    <col min="5" max="5" width="31.7109375" customWidth="1"/>
    <col min="6" max="6" width="30.28515625" customWidth="1"/>
    <col min="7" max="7" width="12.85546875" customWidth="1"/>
  </cols>
  <sheetData>
    <row r="7" spans="1:6" x14ac:dyDescent="0.25">
      <c r="A7" t="s">
        <v>123</v>
      </c>
    </row>
    <row r="9" spans="1:6" ht="21" x14ac:dyDescent="0.35">
      <c r="A9" s="10" t="s">
        <v>24</v>
      </c>
    </row>
    <row r="10" spans="1:6" ht="46.5" customHeight="1" x14ac:dyDescent="0.25">
      <c r="A10" s="5" t="s">
        <v>27</v>
      </c>
      <c r="B10" s="103" t="s">
        <v>117</v>
      </c>
      <c r="C10" s="104"/>
      <c r="D10" s="105"/>
    </row>
    <row r="11" spans="1:6" ht="54" customHeight="1" x14ac:dyDescent="0.25">
      <c r="A11" s="44" t="s">
        <v>25</v>
      </c>
      <c r="B11" s="106" t="s">
        <v>118</v>
      </c>
      <c r="C11" s="107"/>
      <c r="D11" s="108"/>
    </row>
    <row r="12" spans="1:6" ht="39" customHeight="1" x14ac:dyDescent="0.25">
      <c r="A12" s="45" t="s">
        <v>26</v>
      </c>
      <c r="B12" s="109" t="s">
        <v>119</v>
      </c>
      <c r="C12" s="110"/>
      <c r="D12" s="111"/>
    </row>
    <row r="14" spans="1:6" ht="30" x14ac:dyDescent="0.25">
      <c r="A14" s="42" t="s">
        <v>21</v>
      </c>
      <c r="B14" s="42" t="s">
        <v>28</v>
      </c>
      <c r="C14" s="42" t="s">
        <v>22</v>
      </c>
      <c r="D14" s="42" t="s">
        <v>0</v>
      </c>
      <c r="E14" s="43" t="s">
        <v>23</v>
      </c>
      <c r="F14" s="42" t="s">
        <v>8</v>
      </c>
    </row>
    <row r="15" spans="1:6" ht="74.25" customHeight="1" x14ac:dyDescent="0.25">
      <c r="A15" s="99" t="s">
        <v>153</v>
      </c>
      <c r="B15" s="99" t="s">
        <v>177</v>
      </c>
      <c r="C15" s="99" t="s">
        <v>85</v>
      </c>
      <c r="D15" s="100">
        <f>'Integr. sots. teen (Lõuna- Vilj'!C60</f>
        <v>343200</v>
      </c>
      <c r="E15" s="99" t="s">
        <v>121</v>
      </c>
      <c r="F15" s="99" t="s">
        <v>120</v>
      </c>
    </row>
    <row r="16" spans="1:6" ht="105" x14ac:dyDescent="0.25">
      <c r="A16" s="99" t="s">
        <v>155</v>
      </c>
      <c r="B16" s="99" t="s">
        <v>178</v>
      </c>
      <c r="C16" s="101" t="s">
        <v>159</v>
      </c>
      <c r="D16" s="102">
        <f>'Integr. sots. teen(Kesk- Vilj)'!C50</f>
        <v>437900</v>
      </c>
      <c r="E16" s="99" t="s">
        <v>121</v>
      </c>
      <c r="F16" s="99" t="s">
        <v>151</v>
      </c>
    </row>
    <row r="17" spans="1:6" ht="105" x14ac:dyDescent="0.25">
      <c r="A17" s="99" t="s">
        <v>154</v>
      </c>
      <c r="B17" s="99" t="s">
        <v>179</v>
      </c>
      <c r="C17" s="101" t="s">
        <v>137</v>
      </c>
      <c r="D17" s="102">
        <f>'Integr. sots. teen(Kesk- Vilj)'!C58</f>
        <v>437900</v>
      </c>
      <c r="E17" s="99" t="s">
        <v>121</v>
      </c>
      <c r="F17" s="99" t="s">
        <v>138</v>
      </c>
    </row>
    <row r="18" spans="1:6" ht="60" x14ac:dyDescent="0.25">
      <c r="A18" s="95" t="s">
        <v>69</v>
      </c>
      <c r="B18" s="95" t="s">
        <v>172</v>
      </c>
      <c r="C18" s="95" t="s">
        <v>85</v>
      </c>
      <c r="D18" s="96">
        <f>'Päevahooldus( Lõuna_ Vilja)'!C39</f>
        <v>307150</v>
      </c>
      <c r="E18" s="95" t="s">
        <v>122</v>
      </c>
      <c r="F18" s="95" t="s">
        <v>120</v>
      </c>
    </row>
    <row r="19" spans="1:6" ht="60" x14ac:dyDescent="0.25">
      <c r="A19" s="95" t="s">
        <v>134</v>
      </c>
      <c r="B19" s="95" t="s">
        <v>173</v>
      </c>
      <c r="C19" s="97" t="s">
        <v>137</v>
      </c>
      <c r="D19" s="98">
        <f>'Päevahooldus (Põhja- Viljand)'!C37</f>
        <v>307150</v>
      </c>
      <c r="E19" s="95" t="s">
        <v>122</v>
      </c>
      <c r="F19" s="95" t="s">
        <v>138</v>
      </c>
    </row>
    <row r="20" spans="1:6" ht="66.75" customHeight="1" x14ac:dyDescent="0.25">
      <c r="A20" s="95" t="s">
        <v>150</v>
      </c>
      <c r="B20" s="95" t="s">
        <v>174</v>
      </c>
      <c r="C20" s="97" t="s">
        <v>159</v>
      </c>
      <c r="D20" s="98">
        <f>'Päevahooldus (Kesk- Viljan)'!C51</f>
        <v>307150</v>
      </c>
      <c r="E20" s="95" t="s">
        <v>122</v>
      </c>
      <c r="F20" s="95" t="s">
        <v>120</v>
      </c>
    </row>
    <row r="21" spans="1:6" x14ac:dyDescent="0.25">
      <c r="D21" s="38">
        <f>SUM(D15:D20)</f>
        <v>2140450</v>
      </c>
    </row>
  </sheetData>
  <mergeCells count="3">
    <mergeCell ref="B10:D10"/>
    <mergeCell ref="B11:D11"/>
    <mergeCell ref="B12:D12"/>
  </mergeCell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74"/>
  <sheetViews>
    <sheetView topLeftCell="A21" workbookViewId="0">
      <selection activeCell="A21" sqref="A21:B21"/>
    </sheetView>
  </sheetViews>
  <sheetFormatPr defaultRowHeight="15" x14ac:dyDescent="0.25"/>
  <cols>
    <col min="1" max="1" width="72.5703125" customWidth="1"/>
    <col min="2" max="2" width="61.5703125" customWidth="1"/>
    <col min="3" max="3" width="14.42578125" style="53" customWidth="1"/>
    <col min="4" max="4" width="27.7109375" style="86" customWidth="1"/>
    <col min="5" max="5" width="19" bestFit="1" customWidth="1"/>
  </cols>
  <sheetData>
    <row r="7" spans="1:3" customFormat="1" x14ac:dyDescent="0.25">
      <c r="A7" s="4" t="s">
        <v>43</v>
      </c>
      <c r="C7" s="53"/>
    </row>
    <row r="8" spans="1:3" customFormat="1" x14ac:dyDescent="0.25">
      <c r="A8" s="27" t="s">
        <v>12</v>
      </c>
      <c r="B8" s="17" t="s">
        <v>152</v>
      </c>
      <c r="C8" s="53"/>
    </row>
    <row r="9" spans="1:3" customFormat="1" x14ac:dyDescent="0.25">
      <c r="B9" s="8"/>
      <c r="C9" s="54"/>
    </row>
    <row r="10" spans="1:3" customFormat="1" ht="51" customHeight="1" x14ac:dyDescent="0.25">
      <c r="A10" s="39" t="s">
        <v>13</v>
      </c>
      <c r="B10" s="46" t="s">
        <v>84</v>
      </c>
      <c r="C10" s="55"/>
    </row>
    <row r="11" spans="1:3" customFormat="1" x14ac:dyDescent="0.25">
      <c r="C11" s="54"/>
    </row>
    <row r="12" spans="1:3" customFormat="1" ht="30" x14ac:dyDescent="0.25">
      <c r="A12" s="31" t="s">
        <v>14</v>
      </c>
      <c r="B12" s="17" t="s">
        <v>85</v>
      </c>
      <c r="C12" s="56"/>
    </row>
    <row r="13" spans="1:3" customFormat="1" x14ac:dyDescent="0.25">
      <c r="A13" s="41"/>
      <c r="B13" s="11"/>
      <c r="C13" s="56"/>
    </row>
    <row r="14" spans="1:3" customFormat="1" x14ac:dyDescent="0.25">
      <c r="A14" s="113" t="s">
        <v>20</v>
      </c>
      <c r="B14" s="113"/>
      <c r="C14" s="56"/>
    </row>
    <row r="15" spans="1:3" customFormat="1" ht="36" customHeight="1" x14ac:dyDescent="0.25">
      <c r="A15" s="106" t="s">
        <v>160</v>
      </c>
      <c r="B15" s="108"/>
      <c r="C15" s="56"/>
    </row>
    <row r="16" spans="1:3" customFormat="1" x14ac:dyDescent="0.25">
      <c r="A16" s="41"/>
      <c r="B16" s="11"/>
      <c r="C16" s="56"/>
    </row>
    <row r="17" spans="1:3" customFormat="1" x14ac:dyDescent="0.25">
      <c r="A17" s="113" t="s">
        <v>19</v>
      </c>
      <c r="B17" s="113"/>
      <c r="C17" s="56"/>
    </row>
    <row r="18" spans="1:3" customFormat="1" ht="136.5" customHeight="1" x14ac:dyDescent="0.25">
      <c r="A18" s="106" t="s">
        <v>163</v>
      </c>
      <c r="B18" s="108"/>
      <c r="C18" s="56"/>
    </row>
    <row r="19" spans="1:3" customFormat="1" x14ac:dyDescent="0.25">
      <c r="A19" s="12"/>
      <c r="B19" s="7"/>
      <c r="C19" s="56"/>
    </row>
    <row r="20" spans="1:3" customFormat="1" x14ac:dyDescent="0.25">
      <c r="A20" s="113" t="s">
        <v>15</v>
      </c>
      <c r="B20" s="113"/>
      <c r="C20" s="57"/>
    </row>
    <row r="21" spans="1:3" customFormat="1" ht="219" customHeight="1" x14ac:dyDescent="0.25">
      <c r="A21" s="106" t="s">
        <v>166</v>
      </c>
      <c r="B21" s="108"/>
      <c r="C21" s="58"/>
    </row>
    <row r="23" spans="1:3" customFormat="1" ht="54" customHeight="1" x14ac:dyDescent="0.25">
      <c r="A23" s="28" t="s">
        <v>16</v>
      </c>
      <c r="B23" s="28" t="s">
        <v>2</v>
      </c>
      <c r="C23" s="59" t="e">
        <f>#REF!&amp;"; "&amp;#REF!&amp;"; "&amp;A24&amp;";"&amp;A26&amp;";"&amp;A27&amp;"; "&amp;A28&amp;";"&amp;A29&amp;";"&amp;A30&amp;";"&amp;A31</f>
        <v>#REF!</v>
      </c>
    </row>
    <row r="24" spans="1:3" customFormat="1" x14ac:dyDescent="0.25">
      <c r="A24" s="47" t="s">
        <v>40</v>
      </c>
      <c r="B24" s="1" t="s">
        <v>39</v>
      </c>
      <c r="C24" s="60"/>
    </row>
    <row r="25" spans="1:3" customFormat="1" ht="60" x14ac:dyDescent="0.25">
      <c r="A25" s="47" t="s">
        <v>38</v>
      </c>
      <c r="B25" s="25" t="s">
        <v>41</v>
      </c>
      <c r="C25" s="60"/>
    </row>
    <row r="26" spans="1:3" customFormat="1" x14ac:dyDescent="0.25">
      <c r="A26" s="47" t="s">
        <v>30</v>
      </c>
      <c r="B26" s="25" t="s">
        <v>124</v>
      </c>
      <c r="C26" s="61"/>
    </row>
    <row r="27" spans="1:3" customFormat="1" ht="33.75" customHeight="1" x14ac:dyDescent="0.25">
      <c r="A27" s="47" t="s">
        <v>31</v>
      </c>
      <c r="B27" s="25" t="s">
        <v>42</v>
      </c>
      <c r="C27" s="61"/>
    </row>
    <row r="28" spans="1:3" customFormat="1" x14ac:dyDescent="0.25">
      <c r="A28" s="25" t="s">
        <v>37</v>
      </c>
      <c r="B28" s="17" t="s">
        <v>44</v>
      </c>
      <c r="C28" s="61"/>
    </row>
    <row r="29" spans="1:3" customFormat="1" x14ac:dyDescent="0.25">
      <c r="A29" s="18"/>
      <c r="B29" s="18"/>
      <c r="C29" s="61"/>
    </row>
    <row r="30" spans="1:3" customFormat="1" x14ac:dyDescent="0.25">
      <c r="A30" s="18"/>
      <c r="B30" s="18"/>
      <c r="C30" s="61"/>
    </row>
    <row r="31" spans="1:3" customFormat="1" x14ac:dyDescent="0.25">
      <c r="A31" s="25"/>
      <c r="B31" s="25"/>
      <c r="C31" s="61"/>
    </row>
    <row r="32" spans="1:3" customFormat="1" x14ac:dyDescent="0.25">
      <c r="A32" s="14"/>
      <c r="B32" s="19"/>
      <c r="C32" s="61"/>
    </row>
    <row r="33" spans="1:10" x14ac:dyDescent="0.25">
      <c r="A33" s="14"/>
      <c r="B33" s="49"/>
      <c r="C33" s="61"/>
    </row>
    <row r="34" spans="1:10" ht="15" customHeight="1" x14ac:dyDescent="0.25">
      <c r="A34" s="14"/>
      <c r="B34" s="49"/>
      <c r="C34" s="61"/>
    </row>
    <row r="35" spans="1:10" x14ac:dyDescent="0.25">
      <c r="A35" s="14"/>
      <c r="B35" s="49"/>
      <c r="C35" s="61"/>
    </row>
    <row r="36" spans="1:10" x14ac:dyDescent="0.25">
      <c r="A36" s="14"/>
      <c r="B36" s="49"/>
      <c r="C36" s="61"/>
    </row>
    <row r="37" spans="1:10" x14ac:dyDescent="0.25">
      <c r="A37" s="7"/>
      <c r="B37" s="14"/>
      <c r="C37" s="61"/>
    </row>
    <row r="38" spans="1:10" ht="15" customHeight="1" x14ac:dyDescent="0.25">
      <c r="A38" s="112" t="s">
        <v>3</v>
      </c>
      <c r="B38" s="112"/>
      <c r="C38" s="61"/>
    </row>
    <row r="39" spans="1:10" ht="30" x14ac:dyDescent="0.25">
      <c r="A39" s="28" t="s">
        <v>4</v>
      </c>
      <c r="B39" s="28" t="s">
        <v>17</v>
      </c>
      <c r="C39" s="62" t="s">
        <v>5</v>
      </c>
      <c r="D39" s="87" t="s">
        <v>18</v>
      </c>
    </row>
    <row r="40" spans="1:10" ht="30" x14ac:dyDescent="0.25">
      <c r="A40" s="89" t="s">
        <v>32</v>
      </c>
      <c r="B40" s="91" t="s">
        <v>75</v>
      </c>
      <c r="C40" s="63">
        <f>1*160*24*15</f>
        <v>57600</v>
      </c>
      <c r="D40" s="48" t="s">
        <v>33</v>
      </c>
    </row>
    <row r="41" spans="1:10" ht="30" x14ac:dyDescent="0.25">
      <c r="A41" s="89" t="s">
        <v>86</v>
      </c>
      <c r="B41" s="89" t="s">
        <v>90</v>
      </c>
      <c r="C41" s="22">
        <f>24*300</f>
        <v>7200</v>
      </c>
      <c r="D41" s="48" t="s">
        <v>33</v>
      </c>
    </row>
    <row r="42" spans="1:10" ht="30" x14ac:dyDescent="0.25">
      <c r="A42" s="82" t="s">
        <v>87</v>
      </c>
      <c r="B42" s="82" t="s">
        <v>88</v>
      </c>
      <c r="C42" s="21">
        <v>2000</v>
      </c>
      <c r="D42" s="17" t="s">
        <v>91</v>
      </c>
    </row>
    <row r="43" spans="1:10" ht="30" x14ac:dyDescent="0.25">
      <c r="A43" s="82" t="s">
        <v>89</v>
      </c>
      <c r="B43" s="82" t="s">
        <v>92</v>
      </c>
      <c r="C43" s="21">
        <v>5000</v>
      </c>
      <c r="D43" s="17" t="s">
        <v>91</v>
      </c>
    </row>
    <row r="44" spans="1:10" ht="30" customHeight="1" x14ac:dyDescent="0.25">
      <c r="A44" s="82" t="s">
        <v>93</v>
      </c>
      <c r="B44" s="82" t="s">
        <v>94</v>
      </c>
      <c r="C44" s="21">
        <v>24000</v>
      </c>
      <c r="D44" s="88">
        <v>42675</v>
      </c>
    </row>
    <row r="45" spans="1:10" ht="90" x14ac:dyDescent="0.25">
      <c r="A45" s="82" t="s">
        <v>99</v>
      </c>
      <c r="B45" s="82" t="s">
        <v>141</v>
      </c>
      <c r="C45" s="64">
        <f>3200+4800+ 1280*10+1000</f>
        <v>21800</v>
      </c>
      <c r="D45" s="17" t="s">
        <v>45</v>
      </c>
      <c r="F45" s="83"/>
      <c r="G45" s="83"/>
      <c r="H45" s="84"/>
    </row>
    <row r="46" spans="1:10" ht="44.25" customHeight="1" x14ac:dyDescent="0.25">
      <c r="A46" s="92" t="s">
        <v>35</v>
      </c>
      <c r="B46" s="92" t="s">
        <v>36</v>
      </c>
      <c r="C46" s="64">
        <f>10*5*160*17</f>
        <v>136000</v>
      </c>
      <c r="D46" s="17" t="s">
        <v>34</v>
      </c>
      <c r="F46" s="14"/>
      <c r="G46" s="14"/>
      <c r="H46" s="85"/>
    </row>
    <row r="47" spans="1:10" ht="45" x14ac:dyDescent="0.25">
      <c r="A47" s="92" t="s">
        <v>98</v>
      </c>
      <c r="B47" s="92" t="s">
        <v>50</v>
      </c>
      <c r="C47" s="64">
        <f>6*2*400</f>
        <v>4800</v>
      </c>
      <c r="D47" s="17" t="s">
        <v>52</v>
      </c>
      <c r="E47" s="78"/>
      <c r="F47" s="14"/>
      <c r="G47" s="14"/>
      <c r="H47" s="85"/>
      <c r="I47" s="52"/>
      <c r="J47" s="14"/>
    </row>
    <row r="48" spans="1:10" ht="62.25" customHeight="1" x14ac:dyDescent="0.25">
      <c r="A48" s="92" t="s">
        <v>131</v>
      </c>
      <c r="B48" s="92" t="s">
        <v>49</v>
      </c>
      <c r="C48" s="65">
        <f>10*200*17</f>
        <v>34000</v>
      </c>
      <c r="D48" s="17" t="s">
        <v>51</v>
      </c>
    </row>
    <row r="49" spans="1:5" x14ac:dyDescent="0.25">
      <c r="A49" s="71" t="s">
        <v>132</v>
      </c>
      <c r="B49" s="17" t="s">
        <v>47</v>
      </c>
      <c r="C49" s="65">
        <f>17*400*5</f>
        <v>34000</v>
      </c>
      <c r="D49" s="17" t="s">
        <v>48</v>
      </c>
    </row>
    <row r="50" spans="1:5" x14ac:dyDescent="0.25">
      <c r="A50" s="17" t="s">
        <v>95</v>
      </c>
      <c r="B50" s="17" t="s">
        <v>96</v>
      </c>
      <c r="C50" s="36">
        <v>16800</v>
      </c>
      <c r="D50" s="2" t="s">
        <v>97</v>
      </c>
    </row>
    <row r="51" spans="1:5" x14ac:dyDescent="0.25">
      <c r="A51" s="17"/>
      <c r="B51" s="78"/>
      <c r="C51" s="66"/>
      <c r="D51" s="81"/>
    </row>
    <row r="52" spans="1:5" x14ac:dyDescent="0.25">
      <c r="A52" s="14"/>
      <c r="B52" s="23" t="s">
        <v>6</v>
      </c>
      <c r="C52" s="80">
        <f>SUM(C40:C51)</f>
        <v>343200</v>
      </c>
      <c r="D52" s="81"/>
    </row>
    <row r="53" spans="1:5" x14ac:dyDescent="0.25">
      <c r="A53" s="14"/>
      <c r="B53" s="23"/>
      <c r="C53" s="79"/>
      <c r="D53" s="6"/>
    </row>
    <row r="54" spans="1:5" x14ac:dyDescent="0.25">
      <c r="A54" s="7"/>
      <c r="B54" s="7"/>
    </row>
    <row r="55" spans="1:5" x14ac:dyDescent="0.25">
      <c r="A55" s="24" t="s">
        <v>7</v>
      </c>
      <c r="B55" s="7"/>
      <c r="C55" s="67"/>
    </row>
    <row r="56" spans="1:5" ht="30" x14ac:dyDescent="0.25">
      <c r="A56" s="32" t="s">
        <v>8</v>
      </c>
      <c r="B56" s="32" t="s">
        <v>10</v>
      </c>
      <c r="C56" s="68" t="s">
        <v>9</v>
      </c>
    </row>
    <row r="57" spans="1:5" x14ac:dyDescent="0.25">
      <c r="A57" s="17" t="s">
        <v>71</v>
      </c>
      <c r="B57" s="17" t="s">
        <v>73</v>
      </c>
      <c r="C57" s="64">
        <f>E57</f>
        <v>51480</v>
      </c>
      <c r="E57" s="53">
        <f>C52*15/100</f>
        <v>51480</v>
      </c>
    </row>
    <row r="58" spans="1:5" x14ac:dyDescent="0.25">
      <c r="A58" s="17" t="s">
        <v>72</v>
      </c>
      <c r="B58" s="25" t="s">
        <v>74</v>
      </c>
      <c r="C58" s="64">
        <f>E58</f>
        <v>291720</v>
      </c>
      <c r="E58" s="53">
        <f>C52*85/100</f>
        <v>291720</v>
      </c>
    </row>
    <row r="59" spans="1:5" x14ac:dyDescent="0.25">
      <c r="A59" s="17"/>
      <c r="B59" s="17"/>
      <c r="C59" s="66"/>
    </row>
    <row r="60" spans="1:5" ht="15.75" thickBot="1" x14ac:dyDescent="0.3">
      <c r="B60" s="34" t="s">
        <v>6</v>
      </c>
      <c r="C60" s="69">
        <f>SUM(C57:C59)</f>
        <v>343200</v>
      </c>
    </row>
    <row r="61" spans="1:5" ht="15.75" thickBot="1" x14ac:dyDescent="0.3">
      <c r="C61" s="70"/>
    </row>
    <row r="62" spans="1:5" x14ac:dyDescent="0.25">
      <c r="B62" s="34" t="s">
        <v>11</v>
      </c>
    </row>
    <row r="63" spans="1:5" x14ac:dyDescent="0.25">
      <c r="C63" s="53">
        <f>C52-C61</f>
        <v>343200</v>
      </c>
    </row>
    <row r="65" spans="1:3" customFormat="1" x14ac:dyDescent="0.25">
      <c r="A65" s="3" t="s">
        <v>29</v>
      </c>
      <c r="B65" s="3" t="s">
        <v>1</v>
      </c>
      <c r="C65" s="53"/>
    </row>
    <row r="66" spans="1:3" customFormat="1" ht="48" customHeight="1" x14ac:dyDescent="0.25">
      <c r="A66" s="71" t="s">
        <v>77</v>
      </c>
      <c r="B66" s="71" t="s">
        <v>78</v>
      </c>
      <c r="C66" s="53"/>
    </row>
    <row r="67" spans="1:3" customFormat="1" ht="48" customHeight="1" x14ac:dyDescent="0.25">
      <c r="A67" s="71" t="s">
        <v>79</v>
      </c>
      <c r="B67" s="71" t="s">
        <v>76</v>
      </c>
      <c r="C67" s="53"/>
    </row>
    <row r="68" spans="1:3" customFormat="1" ht="74.25" customHeight="1" x14ac:dyDescent="0.25">
      <c r="A68" s="71" t="s">
        <v>80</v>
      </c>
      <c r="B68" s="71" t="s">
        <v>81</v>
      </c>
      <c r="C68" s="53"/>
    </row>
    <row r="69" spans="1:3" customFormat="1" ht="45" x14ac:dyDescent="0.25">
      <c r="A69" s="17" t="s">
        <v>67</v>
      </c>
      <c r="B69" s="17" t="s">
        <v>68</v>
      </c>
      <c r="C69" s="53"/>
    </row>
    <row r="70" spans="1:3" customFormat="1" ht="63.75" customHeight="1" x14ac:dyDescent="0.25">
      <c r="A70" s="17" t="s">
        <v>83</v>
      </c>
      <c r="B70" s="17" t="s">
        <v>82</v>
      </c>
      <c r="C70" s="53"/>
    </row>
    <row r="71" spans="1:3" customFormat="1" x14ac:dyDescent="0.25">
      <c r="A71" s="53"/>
    </row>
    <row r="72" spans="1:3" customFormat="1" x14ac:dyDescent="0.25">
      <c r="A72" s="53"/>
    </row>
    <row r="73" spans="1:3" customFormat="1" x14ac:dyDescent="0.25">
      <c r="A73" s="53"/>
    </row>
    <row r="74" spans="1:3" customFormat="1" x14ac:dyDescent="0.25">
      <c r="A74" s="53"/>
    </row>
  </sheetData>
  <mergeCells count="7">
    <mergeCell ref="A21:B21"/>
    <mergeCell ref="A38:B38"/>
    <mergeCell ref="A17:B17"/>
    <mergeCell ref="A18:B18"/>
    <mergeCell ref="A14:B14"/>
    <mergeCell ref="A15:B15"/>
    <mergeCell ref="A20:B20"/>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64"/>
  <sheetViews>
    <sheetView topLeftCell="A8" workbookViewId="0">
      <selection activeCell="A15" sqref="A15:B15"/>
    </sheetView>
  </sheetViews>
  <sheetFormatPr defaultRowHeight="15" x14ac:dyDescent="0.25"/>
  <cols>
    <col min="1" max="1" width="37.140625" customWidth="1"/>
    <col min="2" max="2" width="49.7109375" customWidth="1"/>
    <col min="3" max="3" width="14.42578125" customWidth="1"/>
    <col min="4" max="4" width="25.5703125" customWidth="1"/>
    <col min="5" max="5" width="23" customWidth="1"/>
    <col min="257" max="257" width="28.42578125" customWidth="1"/>
    <col min="258" max="258" width="36.5703125" customWidth="1"/>
    <col min="259" max="259" width="14.42578125" customWidth="1"/>
    <col min="260" max="260" width="25.5703125" customWidth="1"/>
    <col min="261" max="261" width="23" customWidth="1"/>
    <col min="513" max="513" width="28.42578125" customWidth="1"/>
    <col min="514" max="514" width="36.5703125" customWidth="1"/>
    <col min="515" max="515" width="14.42578125" customWidth="1"/>
    <col min="516" max="516" width="25.5703125" customWidth="1"/>
    <col min="517" max="517" width="23" customWidth="1"/>
    <col min="769" max="769" width="28.42578125" customWidth="1"/>
    <col min="770" max="770" width="36.5703125" customWidth="1"/>
    <col min="771" max="771" width="14.42578125" customWidth="1"/>
    <col min="772" max="772" width="25.5703125" customWidth="1"/>
    <col min="773" max="773" width="23" customWidth="1"/>
    <col min="1025" max="1025" width="28.42578125" customWidth="1"/>
    <col min="1026" max="1026" width="36.5703125" customWidth="1"/>
    <col min="1027" max="1027" width="14.42578125" customWidth="1"/>
    <col min="1028" max="1028" width="25.5703125" customWidth="1"/>
    <col min="1029" max="1029" width="23" customWidth="1"/>
    <col min="1281" max="1281" width="28.42578125" customWidth="1"/>
    <col min="1282" max="1282" width="36.5703125" customWidth="1"/>
    <col min="1283" max="1283" width="14.42578125" customWidth="1"/>
    <col min="1284" max="1284" width="25.5703125" customWidth="1"/>
    <col min="1285" max="1285" width="23" customWidth="1"/>
    <col min="1537" max="1537" width="28.42578125" customWidth="1"/>
    <col min="1538" max="1538" width="36.5703125" customWidth="1"/>
    <col min="1539" max="1539" width="14.42578125" customWidth="1"/>
    <col min="1540" max="1540" width="25.5703125" customWidth="1"/>
    <col min="1541" max="1541" width="23" customWidth="1"/>
    <col min="1793" max="1793" width="28.42578125" customWidth="1"/>
    <col min="1794" max="1794" width="36.5703125" customWidth="1"/>
    <col min="1795" max="1795" width="14.42578125" customWidth="1"/>
    <col min="1796" max="1796" width="25.5703125" customWidth="1"/>
    <col min="1797" max="1797" width="23" customWidth="1"/>
    <col min="2049" max="2049" width="28.42578125" customWidth="1"/>
    <col min="2050" max="2050" width="36.5703125" customWidth="1"/>
    <col min="2051" max="2051" width="14.42578125" customWidth="1"/>
    <col min="2052" max="2052" width="25.5703125" customWidth="1"/>
    <col min="2053" max="2053" width="23" customWidth="1"/>
    <col min="2305" max="2305" width="28.42578125" customWidth="1"/>
    <col min="2306" max="2306" width="36.5703125" customWidth="1"/>
    <col min="2307" max="2307" width="14.42578125" customWidth="1"/>
    <col min="2308" max="2308" width="25.5703125" customWidth="1"/>
    <col min="2309" max="2309" width="23" customWidth="1"/>
    <col min="2561" max="2561" width="28.42578125" customWidth="1"/>
    <col min="2562" max="2562" width="36.5703125" customWidth="1"/>
    <col min="2563" max="2563" width="14.42578125" customWidth="1"/>
    <col min="2564" max="2564" width="25.5703125" customWidth="1"/>
    <col min="2565" max="2565" width="23" customWidth="1"/>
    <col min="2817" max="2817" width="28.42578125" customWidth="1"/>
    <col min="2818" max="2818" width="36.5703125" customWidth="1"/>
    <col min="2819" max="2819" width="14.42578125" customWidth="1"/>
    <col min="2820" max="2820" width="25.5703125" customWidth="1"/>
    <col min="2821" max="2821" width="23" customWidth="1"/>
    <col min="3073" max="3073" width="28.42578125" customWidth="1"/>
    <col min="3074" max="3074" width="36.5703125" customWidth="1"/>
    <col min="3075" max="3075" width="14.42578125" customWidth="1"/>
    <col min="3076" max="3076" width="25.5703125" customWidth="1"/>
    <col min="3077" max="3077" width="23" customWidth="1"/>
    <col min="3329" max="3329" width="28.42578125" customWidth="1"/>
    <col min="3330" max="3330" width="36.5703125" customWidth="1"/>
    <col min="3331" max="3331" width="14.42578125" customWidth="1"/>
    <col min="3332" max="3332" width="25.5703125" customWidth="1"/>
    <col min="3333" max="3333" width="23" customWidth="1"/>
    <col min="3585" max="3585" width="28.42578125" customWidth="1"/>
    <col min="3586" max="3586" width="36.5703125" customWidth="1"/>
    <col min="3587" max="3587" width="14.42578125" customWidth="1"/>
    <col min="3588" max="3588" width="25.5703125" customWidth="1"/>
    <col min="3589" max="3589" width="23" customWidth="1"/>
    <col min="3841" max="3841" width="28.42578125" customWidth="1"/>
    <col min="3842" max="3842" width="36.5703125" customWidth="1"/>
    <col min="3843" max="3843" width="14.42578125" customWidth="1"/>
    <col min="3844" max="3844" width="25.5703125" customWidth="1"/>
    <col min="3845" max="3845" width="23" customWidth="1"/>
    <col min="4097" max="4097" width="28.42578125" customWidth="1"/>
    <col min="4098" max="4098" width="36.5703125" customWidth="1"/>
    <col min="4099" max="4099" width="14.42578125" customWidth="1"/>
    <col min="4100" max="4100" width="25.5703125" customWidth="1"/>
    <col min="4101" max="4101" width="23" customWidth="1"/>
    <col min="4353" max="4353" width="28.42578125" customWidth="1"/>
    <col min="4354" max="4354" width="36.5703125" customWidth="1"/>
    <col min="4355" max="4355" width="14.42578125" customWidth="1"/>
    <col min="4356" max="4356" width="25.5703125" customWidth="1"/>
    <col min="4357" max="4357" width="23" customWidth="1"/>
    <col min="4609" max="4609" width="28.42578125" customWidth="1"/>
    <col min="4610" max="4610" width="36.5703125" customWidth="1"/>
    <col min="4611" max="4611" width="14.42578125" customWidth="1"/>
    <col min="4612" max="4612" width="25.5703125" customWidth="1"/>
    <col min="4613" max="4613" width="23" customWidth="1"/>
    <col min="4865" max="4865" width="28.42578125" customWidth="1"/>
    <col min="4866" max="4866" width="36.5703125" customWidth="1"/>
    <col min="4867" max="4867" width="14.42578125" customWidth="1"/>
    <col min="4868" max="4868" width="25.5703125" customWidth="1"/>
    <col min="4869" max="4869" width="23" customWidth="1"/>
    <col min="5121" max="5121" width="28.42578125" customWidth="1"/>
    <col min="5122" max="5122" width="36.5703125" customWidth="1"/>
    <col min="5123" max="5123" width="14.42578125" customWidth="1"/>
    <col min="5124" max="5124" width="25.5703125" customWidth="1"/>
    <col min="5125" max="5125" width="23" customWidth="1"/>
    <col min="5377" max="5377" width="28.42578125" customWidth="1"/>
    <col min="5378" max="5378" width="36.5703125" customWidth="1"/>
    <col min="5379" max="5379" width="14.42578125" customWidth="1"/>
    <col min="5380" max="5380" width="25.5703125" customWidth="1"/>
    <col min="5381" max="5381" width="23" customWidth="1"/>
    <col min="5633" max="5633" width="28.42578125" customWidth="1"/>
    <col min="5634" max="5634" width="36.5703125" customWidth="1"/>
    <col min="5635" max="5635" width="14.42578125" customWidth="1"/>
    <col min="5636" max="5636" width="25.5703125" customWidth="1"/>
    <col min="5637" max="5637" width="23" customWidth="1"/>
    <col min="5889" max="5889" width="28.42578125" customWidth="1"/>
    <col min="5890" max="5890" width="36.5703125" customWidth="1"/>
    <col min="5891" max="5891" width="14.42578125" customWidth="1"/>
    <col min="5892" max="5892" width="25.5703125" customWidth="1"/>
    <col min="5893" max="5893" width="23" customWidth="1"/>
    <col min="6145" max="6145" width="28.42578125" customWidth="1"/>
    <col min="6146" max="6146" width="36.5703125" customWidth="1"/>
    <col min="6147" max="6147" width="14.42578125" customWidth="1"/>
    <col min="6148" max="6148" width="25.5703125" customWidth="1"/>
    <col min="6149" max="6149" width="23" customWidth="1"/>
    <col min="6401" max="6401" width="28.42578125" customWidth="1"/>
    <col min="6402" max="6402" width="36.5703125" customWidth="1"/>
    <col min="6403" max="6403" width="14.42578125" customWidth="1"/>
    <col min="6404" max="6404" width="25.5703125" customWidth="1"/>
    <col min="6405" max="6405" width="23" customWidth="1"/>
    <col min="6657" max="6657" width="28.42578125" customWidth="1"/>
    <col min="6658" max="6658" width="36.5703125" customWidth="1"/>
    <col min="6659" max="6659" width="14.42578125" customWidth="1"/>
    <col min="6660" max="6660" width="25.5703125" customWidth="1"/>
    <col min="6661" max="6661" width="23" customWidth="1"/>
    <col min="6913" max="6913" width="28.42578125" customWidth="1"/>
    <col min="6914" max="6914" width="36.5703125" customWidth="1"/>
    <col min="6915" max="6915" width="14.42578125" customWidth="1"/>
    <col min="6916" max="6916" width="25.5703125" customWidth="1"/>
    <col min="6917" max="6917" width="23" customWidth="1"/>
    <col min="7169" max="7169" width="28.42578125" customWidth="1"/>
    <col min="7170" max="7170" width="36.5703125" customWidth="1"/>
    <col min="7171" max="7171" width="14.42578125" customWidth="1"/>
    <col min="7172" max="7172" width="25.5703125" customWidth="1"/>
    <col min="7173" max="7173" width="23" customWidth="1"/>
    <col min="7425" max="7425" width="28.42578125" customWidth="1"/>
    <col min="7426" max="7426" width="36.5703125" customWidth="1"/>
    <col min="7427" max="7427" width="14.42578125" customWidth="1"/>
    <col min="7428" max="7428" width="25.5703125" customWidth="1"/>
    <col min="7429" max="7429" width="23" customWidth="1"/>
    <col min="7681" max="7681" width="28.42578125" customWidth="1"/>
    <col min="7682" max="7682" width="36.5703125" customWidth="1"/>
    <col min="7683" max="7683" width="14.42578125" customWidth="1"/>
    <col min="7684" max="7684" width="25.5703125" customWidth="1"/>
    <col min="7685" max="7685" width="23" customWidth="1"/>
    <col min="7937" max="7937" width="28.42578125" customWidth="1"/>
    <col min="7938" max="7938" width="36.5703125" customWidth="1"/>
    <col min="7939" max="7939" width="14.42578125" customWidth="1"/>
    <col min="7940" max="7940" width="25.5703125" customWidth="1"/>
    <col min="7941" max="7941" width="23" customWidth="1"/>
    <col min="8193" max="8193" width="28.42578125" customWidth="1"/>
    <col min="8194" max="8194" width="36.5703125" customWidth="1"/>
    <col min="8195" max="8195" width="14.42578125" customWidth="1"/>
    <col min="8196" max="8196" width="25.5703125" customWidth="1"/>
    <col min="8197" max="8197" width="23" customWidth="1"/>
    <col min="8449" max="8449" width="28.42578125" customWidth="1"/>
    <col min="8450" max="8450" width="36.5703125" customWidth="1"/>
    <col min="8451" max="8451" width="14.42578125" customWidth="1"/>
    <col min="8452" max="8452" width="25.5703125" customWidth="1"/>
    <col min="8453" max="8453" width="23" customWidth="1"/>
    <col min="8705" max="8705" width="28.42578125" customWidth="1"/>
    <col min="8706" max="8706" width="36.5703125" customWidth="1"/>
    <col min="8707" max="8707" width="14.42578125" customWidth="1"/>
    <col min="8708" max="8708" width="25.5703125" customWidth="1"/>
    <col min="8709" max="8709" width="23" customWidth="1"/>
    <col min="8961" max="8961" width="28.42578125" customWidth="1"/>
    <col min="8962" max="8962" width="36.5703125" customWidth="1"/>
    <col min="8963" max="8963" width="14.42578125" customWidth="1"/>
    <col min="8964" max="8964" width="25.5703125" customWidth="1"/>
    <col min="8965" max="8965" width="23" customWidth="1"/>
    <col min="9217" max="9217" width="28.42578125" customWidth="1"/>
    <col min="9218" max="9218" width="36.5703125" customWidth="1"/>
    <col min="9219" max="9219" width="14.42578125" customWidth="1"/>
    <col min="9220" max="9220" width="25.5703125" customWidth="1"/>
    <col min="9221" max="9221" width="23" customWidth="1"/>
    <col min="9473" max="9473" width="28.42578125" customWidth="1"/>
    <col min="9474" max="9474" width="36.5703125" customWidth="1"/>
    <col min="9475" max="9475" width="14.42578125" customWidth="1"/>
    <col min="9476" max="9476" width="25.5703125" customWidth="1"/>
    <col min="9477" max="9477" width="23" customWidth="1"/>
    <col min="9729" max="9729" width="28.42578125" customWidth="1"/>
    <col min="9730" max="9730" width="36.5703125" customWidth="1"/>
    <col min="9731" max="9731" width="14.42578125" customWidth="1"/>
    <col min="9732" max="9732" width="25.5703125" customWidth="1"/>
    <col min="9733" max="9733" width="23" customWidth="1"/>
    <col min="9985" max="9985" width="28.42578125" customWidth="1"/>
    <col min="9986" max="9986" width="36.5703125" customWidth="1"/>
    <col min="9987" max="9987" width="14.42578125" customWidth="1"/>
    <col min="9988" max="9988" width="25.5703125" customWidth="1"/>
    <col min="9989" max="9989" width="23" customWidth="1"/>
    <col min="10241" max="10241" width="28.42578125" customWidth="1"/>
    <col min="10242" max="10242" width="36.5703125" customWidth="1"/>
    <col min="10243" max="10243" width="14.42578125" customWidth="1"/>
    <col min="10244" max="10244" width="25.5703125" customWidth="1"/>
    <col min="10245" max="10245" width="23" customWidth="1"/>
    <col min="10497" max="10497" width="28.42578125" customWidth="1"/>
    <col min="10498" max="10498" width="36.5703125" customWidth="1"/>
    <col min="10499" max="10499" width="14.42578125" customWidth="1"/>
    <col min="10500" max="10500" width="25.5703125" customWidth="1"/>
    <col min="10501" max="10501" width="23" customWidth="1"/>
    <col min="10753" max="10753" width="28.42578125" customWidth="1"/>
    <col min="10754" max="10754" width="36.5703125" customWidth="1"/>
    <col min="10755" max="10755" width="14.42578125" customWidth="1"/>
    <col min="10756" max="10756" width="25.5703125" customWidth="1"/>
    <col min="10757" max="10757" width="23" customWidth="1"/>
    <col min="11009" max="11009" width="28.42578125" customWidth="1"/>
    <col min="11010" max="11010" width="36.5703125" customWidth="1"/>
    <col min="11011" max="11011" width="14.42578125" customWidth="1"/>
    <col min="11012" max="11012" width="25.5703125" customWidth="1"/>
    <col min="11013" max="11013" width="23" customWidth="1"/>
    <col min="11265" max="11265" width="28.42578125" customWidth="1"/>
    <col min="11266" max="11266" width="36.5703125" customWidth="1"/>
    <col min="11267" max="11267" width="14.42578125" customWidth="1"/>
    <col min="11268" max="11268" width="25.5703125" customWidth="1"/>
    <col min="11269" max="11269" width="23" customWidth="1"/>
    <col min="11521" max="11521" width="28.42578125" customWidth="1"/>
    <col min="11522" max="11522" width="36.5703125" customWidth="1"/>
    <col min="11523" max="11523" width="14.42578125" customWidth="1"/>
    <col min="11524" max="11524" width="25.5703125" customWidth="1"/>
    <col min="11525" max="11525" width="23" customWidth="1"/>
    <col min="11777" max="11777" width="28.42578125" customWidth="1"/>
    <col min="11778" max="11778" width="36.5703125" customWidth="1"/>
    <col min="11779" max="11779" width="14.42578125" customWidth="1"/>
    <col min="11780" max="11780" width="25.5703125" customWidth="1"/>
    <col min="11781" max="11781" width="23" customWidth="1"/>
    <col min="12033" max="12033" width="28.42578125" customWidth="1"/>
    <col min="12034" max="12034" width="36.5703125" customWidth="1"/>
    <col min="12035" max="12035" width="14.42578125" customWidth="1"/>
    <col min="12036" max="12036" width="25.5703125" customWidth="1"/>
    <col min="12037" max="12037" width="23" customWidth="1"/>
    <col min="12289" max="12289" width="28.42578125" customWidth="1"/>
    <col min="12290" max="12290" width="36.5703125" customWidth="1"/>
    <col min="12291" max="12291" width="14.42578125" customWidth="1"/>
    <col min="12292" max="12292" width="25.5703125" customWidth="1"/>
    <col min="12293" max="12293" width="23" customWidth="1"/>
    <col min="12545" max="12545" width="28.42578125" customWidth="1"/>
    <col min="12546" max="12546" width="36.5703125" customWidth="1"/>
    <col min="12547" max="12547" width="14.42578125" customWidth="1"/>
    <col min="12548" max="12548" width="25.5703125" customWidth="1"/>
    <col min="12549" max="12549" width="23" customWidth="1"/>
    <col min="12801" max="12801" width="28.42578125" customWidth="1"/>
    <col min="12802" max="12802" width="36.5703125" customWidth="1"/>
    <col min="12803" max="12803" width="14.42578125" customWidth="1"/>
    <col min="12804" max="12804" width="25.5703125" customWidth="1"/>
    <col min="12805" max="12805" width="23" customWidth="1"/>
    <col min="13057" max="13057" width="28.42578125" customWidth="1"/>
    <col min="13058" max="13058" width="36.5703125" customWidth="1"/>
    <col min="13059" max="13059" width="14.42578125" customWidth="1"/>
    <col min="13060" max="13060" width="25.5703125" customWidth="1"/>
    <col min="13061" max="13061" width="23" customWidth="1"/>
    <col min="13313" max="13313" width="28.42578125" customWidth="1"/>
    <col min="13314" max="13314" width="36.5703125" customWidth="1"/>
    <col min="13315" max="13315" width="14.42578125" customWidth="1"/>
    <col min="13316" max="13316" width="25.5703125" customWidth="1"/>
    <col min="13317" max="13317" width="23" customWidth="1"/>
    <col min="13569" max="13569" width="28.42578125" customWidth="1"/>
    <col min="13570" max="13570" width="36.5703125" customWidth="1"/>
    <col min="13571" max="13571" width="14.42578125" customWidth="1"/>
    <col min="13572" max="13572" width="25.5703125" customWidth="1"/>
    <col min="13573" max="13573" width="23" customWidth="1"/>
    <col min="13825" max="13825" width="28.42578125" customWidth="1"/>
    <col min="13826" max="13826" width="36.5703125" customWidth="1"/>
    <col min="13827" max="13827" width="14.42578125" customWidth="1"/>
    <col min="13828" max="13828" width="25.5703125" customWidth="1"/>
    <col min="13829" max="13829" width="23" customWidth="1"/>
    <col min="14081" max="14081" width="28.42578125" customWidth="1"/>
    <col min="14082" max="14082" width="36.5703125" customWidth="1"/>
    <col min="14083" max="14083" width="14.42578125" customWidth="1"/>
    <col min="14084" max="14084" width="25.5703125" customWidth="1"/>
    <col min="14085" max="14085" width="23" customWidth="1"/>
    <col min="14337" max="14337" width="28.42578125" customWidth="1"/>
    <col min="14338" max="14338" width="36.5703125" customWidth="1"/>
    <col min="14339" max="14339" width="14.42578125" customWidth="1"/>
    <col min="14340" max="14340" width="25.5703125" customWidth="1"/>
    <col min="14341" max="14341" width="23" customWidth="1"/>
    <col min="14593" max="14593" width="28.42578125" customWidth="1"/>
    <col min="14594" max="14594" width="36.5703125" customWidth="1"/>
    <col min="14595" max="14595" width="14.42578125" customWidth="1"/>
    <col min="14596" max="14596" width="25.5703125" customWidth="1"/>
    <col min="14597" max="14597" width="23" customWidth="1"/>
    <col min="14849" max="14849" width="28.42578125" customWidth="1"/>
    <col min="14850" max="14850" width="36.5703125" customWidth="1"/>
    <col min="14851" max="14851" width="14.42578125" customWidth="1"/>
    <col min="14852" max="14852" width="25.5703125" customWidth="1"/>
    <col min="14853" max="14853" width="23" customWidth="1"/>
    <col min="15105" max="15105" width="28.42578125" customWidth="1"/>
    <col min="15106" max="15106" width="36.5703125" customWidth="1"/>
    <col min="15107" max="15107" width="14.42578125" customWidth="1"/>
    <col min="15108" max="15108" width="25.5703125" customWidth="1"/>
    <col min="15109" max="15109" width="23" customWidth="1"/>
    <col min="15361" max="15361" width="28.42578125" customWidth="1"/>
    <col min="15362" max="15362" width="36.5703125" customWidth="1"/>
    <col min="15363" max="15363" width="14.42578125" customWidth="1"/>
    <col min="15364" max="15364" width="25.5703125" customWidth="1"/>
    <col min="15365" max="15365" width="23" customWidth="1"/>
    <col min="15617" max="15617" width="28.42578125" customWidth="1"/>
    <col min="15618" max="15618" width="36.5703125" customWidth="1"/>
    <col min="15619" max="15619" width="14.42578125" customWidth="1"/>
    <col min="15620" max="15620" width="25.5703125" customWidth="1"/>
    <col min="15621" max="15621" width="23" customWidth="1"/>
    <col min="15873" max="15873" width="28.42578125" customWidth="1"/>
    <col min="15874" max="15874" width="36.5703125" customWidth="1"/>
    <col min="15875" max="15875" width="14.42578125" customWidth="1"/>
    <col min="15876" max="15876" width="25.5703125" customWidth="1"/>
    <col min="15877" max="15877" width="23" customWidth="1"/>
    <col min="16129" max="16129" width="28.42578125" customWidth="1"/>
    <col min="16130" max="16130" width="36.5703125" customWidth="1"/>
    <col min="16131" max="16131" width="14.42578125" customWidth="1"/>
    <col min="16132" max="16132" width="25.5703125" customWidth="1"/>
    <col min="16133" max="16133" width="23" customWidth="1"/>
  </cols>
  <sheetData>
    <row r="7" spans="1:3" x14ac:dyDescent="0.25">
      <c r="A7" s="4" t="s">
        <v>43</v>
      </c>
    </row>
    <row r="8" spans="1:3" ht="30" x14ac:dyDescent="0.25">
      <c r="A8" s="27" t="s">
        <v>12</v>
      </c>
      <c r="B8" s="71" t="s">
        <v>69</v>
      </c>
    </row>
    <row r="9" spans="1:3" x14ac:dyDescent="0.25">
      <c r="B9" s="90"/>
      <c r="C9" s="9"/>
    </row>
    <row r="10" spans="1:3" ht="51" customHeight="1" x14ac:dyDescent="0.25">
      <c r="A10" s="39" t="s">
        <v>13</v>
      </c>
      <c r="B10" s="46" t="s">
        <v>53</v>
      </c>
      <c r="C10" s="6"/>
    </row>
    <row r="11" spans="1:3" x14ac:dyDescent="0.25">
      <c r="C11" s="9"/>
    </row>
    <row r="12" spans="1:3" ht="30" x14ac:dyDescent="0.25">
      <c r="A12" s="31" t="s">
        <v>14</v>
      </c>
      <c r="B12" s="17" t="s">
        <v>70</v>
      </c>
      <c r="C12" s="11"/>
    </row>
    <row r="13" spans="1:3" x14ac:dyDescent="0.25">
      <c r="A13" s="41"/>
      <c r="B13" s="11"/>
      <c r="C13" s="11"/>
    </row>
    <row r="14" spans="1:3" x14ac:dyDescent="0.25">
      <c r="A14" s="113" t="s">
        <v>20</v>
      </c>
      <c r="B14" s="113"/>
      <c r="C14" s="11"/>
    </row>
    <row r="15" spans="1:3" ht="42.75" customHeight="1" x14ac:dyDescent="0.25">
      <c r="A15" s="106" t="s">
        <v>172</v>
      </c>
      <c r="B15" s="108"/>
      <c r="C15" s="11"/>
    </row>
    <row r="16" spans="1:3" x14ac:dyDescent="0.25">
      <c r="A16" s="41"/>
      <c r="B16" s="11"/>
      <c r="C16" s="11"/>
    </row>
    <row r="17" spans="1:4" x14ac:dyDescent="0.25">
      <c r="A17" s="113" t="s">
        <v>19</v>
      </c>
      <c r="B17" s="113"/>
      <c r="C17" s="11"/>
    </row>
    <row r="18" spans="1:4" ht="59.25" customHeight="1" x14ac:dyDescent="0.25">
      <c r="A18" s="106" t="s">
        <v>106</v>
      </c>
      <c r="B18" s="108"/>
      <c r="C18" s="11"/>
    </row>
    <row r="19" spans="1:4" x14ac:dyDescent="0.25">
      <c r="A19" s="12"/>
      <c r="B19" s="7"/>
      <c r="C19" s="11"/>
    </row>
    <row r="20" spans="1:4" x14ac:dyDescent="0.25">
      <c r="A20" s="113" t="s">
        <v>15</v>
      </c>
      <c r="B20" s="113"/>
      <c r="C20" s="13"/>
    </row>
    <row r="21" spans="1:4" ht="102" customHeight="1" x14ac:dyDescent="0.25">
      <c r="A21" s="106" t="s">
        <v>105</v>
      </c>
      <c r="B21" s="108"/>
      <c r="C21" s="30"/>
    </row>
    <row r="23" spans="1:4" x14ac:dyDescent="0.25">
      <c r="A23" s="28" t="s">
        <v>16</v>
      </c>
      <c r="B23" s="28" t="s">
        <v>2</v>
      </c>
      <c r="C23" s="16"/>
    </row>
    <row r="24" spans="1:4" x14ac:dyDescent="0.25">
      <c r="A24" s="47" t="s">
        <v>40</v>
      </c>
      <c r="B24" s="47" t="s">
        <v>100</v>
      </c>
      <c r="C24" s="15"/>
    </row>
    <row r="25" spans="1:4" ht="45" x14ac:dyDescent="0.25">
      <c r="A25" s="47" t="s">
        <v>38</v>
      </c>
      <c r="B25" s="47" t="s">
        <v>103</v>
      </c>
      <c r="C25" s="29"/>
      <c r="D25" s="14"/>
    </row>
    <row r="26" spans="1:4" ht="45" x14ac:dyDescent="0.25">
      <c r="A26" s="47" t="s">
        <v>31</v>
      </c>
      <c r="B26" s="47" t="s">
        <v>101</v>
      </c>
      <c r="C26" s="29"/>
    </row>
    <row r="27" spans="1:4" ht="30" x14ac:dyDescent="0.25">
      <c r="A27" s="47" t="s">
        <v>54</v>
      </c>
      <c r="B27" s="47" t="s">
        <v>102</v>
      </c>
      <c r="C27" s="14"/>
    </row>
    <row r="28" spans="1:4" x14ac:dyDescent="0.25">
      <c r="A28" s="29"/>
      <c r="B28" s="14"/>
      <c r="C28" s="14"/>
    </row>
    <row r="29" spans="1:4" x14ac:dyDescent="0.25">
      <c r="A29" s="29"/>
      <c r="B29" s="14"/>
      <c r="C29" s="14"/>
    </row>
    <row r="30" spans="1:4" x14ac:dyDescent="0.25">
      <c r="A30" s="114" t="s">
        <v>3</v>
      </c>
      <c r="B30" s="114"/>
      <c r="C30" s="7"/>
    </row>
    <row r="31" spans="1:4" ht="30" x14ac:dyDescent="0.25">
      <c r="A31" s="28" t="s">
        <v>4</v>
      </c>
      <c r="B31" s="28" t="s">
        <v>17</v>
      </c>
      <c r="C31" s="32" t="s">
        <v>5</v>
      </c>
      <c r="D31" s="40" t="s">
        <v>18</v>
      </c>
    </row>
    <row r="32" spans="1:4" x14ac:dyDescent="0.25">
      <c r="A32" s="20" t="s">
        <v>55</v>
      </c>
      <c r="B32" s="20" t="s">
        <v>104</v>
      </c>
      <c r="C32" s="72">
        <f>24*80*15</f>
        <v>28800</v>
      </c>
      <c r="D32" s="2" t="s">
        <v>46</v>
      </c>
    </row>
    <row r="33" spans="1:4" x14ac:dyDescent="0.25">
      <c r="A33" s="17" t="s">
        <v>56</v>
      </c>
      <c r="B33" s="17" t="s">
        <v>107</v>
      </c>
      <c r="C33" s="50">
        <f>4*250*23</f>
        <v>23000</v>
      </c>
      <c r="D33" s="2" t="s">
        <v>57</v>
      </c>
    </row>
    <row r="34" spans="1:4" x14ac:dyDescent="0.25">
      <c r="A34" s="33" t="s">
        <v>58</v>
      </c>
      <c r="B34" s="33" t="s">
        <v>108</v>
      </c>
      <c r="C34" s="50">
        <f>4*2000</f>
        <v>8000</v>
      </c>
      <c r="D34" s="2" t="s">
        <v>59</v>
      </c>
    </row>
    <row r="35" spans="1:4" ht="30" x14ac:dyDescent="0.25">
      <c r="A35" s="33" t="s">
        <v>60</v>
      </c>
      <c r="B35" s="33" t="s">
        <v>125</v>
      </c>
      <c r="C35" s="50">
        <f>4*2*1125*23</f>
        <v>207000</v>
      </c>
      <c r="D35" s="2" t="s">
        <v>57</v>
      </c>
    </row>
    <row r="36" spans="1:4" ht="30" x14ac:dyDescent="0.25">
      <c r="A36" s="33" t="s">
        <v>61</v>
      </c>
      <c r="B36" s="33" t="s">
        <v>109</v>
      </c>
      <c r="C36" s="50">
        <f>4*300*24</f>
        <v>28800</v>
      </c>
      <c r="D36" s="17" t="s">
        <v>62</v>
      </c>
    </row>
    <row r="37" spans="1:4" ht="30" x14ac:dyDescent="0.25">
      <c r="A37" s="17" t="s">
        <v>63</v>
      </c>
      <c r="B37" s="17" t="s">
        <v>110</v>
      </c>
      <c r="C37" s="50">
        <f>25*21*22</f>
        <v>11550</v>
      </c>
      <c r="D37" s="2" t="s">
        <v>64</v>
      </c>
    </row>
    <row r="38" spans="1:4" ht="15.75" thickBot="1" x14ac:dyDescent="0.3">
      <c r="A38" s="17"/>
      <c r="B38" s="17"/>
      <c r="C38" s="73"/>
      <c r="D38" s="2"/>
    </row>
    <row r="39" spans="1:4" ht="15.75" thickBot="1" x14ac:dyDescent="0.3">
      <c r="A39" s="14"/>
      <c r="B39" s="23" t="s">
        <v>6</v>
      </c>
      <c r="C39" s="74">
        <f>SUM(C32:C38)</f>
        <v>307150</v>
      </c>
    </row>
    <row r="40" spans="1:4" x14ac:dyDescent="0.25">
      <c r="A40" s="14"/>
      <c r="B40" s="23"/>
      <c r="C40" s="75"/>
    </row>
    <row r="41" spans="1:4" x14ac:dyDescent="0.25">
      <c r="A41" s="7"/>
      <c r="B41" s="7"/>
      <c r="C41" s="7"/>
    </row>
    <row r="42" spans="1:4" x14ac:dyDescent="0.25">
      <c r="A42" s="24" t="s">
        <v>7</v>
      </c>
      <c r="B42" s="7"/>
      <c r="C42" s="7"/>
    </row>
    <row r="43" spans="1:4" ht="30" x14ac:dyDescent="0.25">
      <c r="A43" s="32" t="s">
        <v>8</v>
      </c>
      <c r="B43" s="32" t="s">
        <v>10</v>
      </c>
      <c r="C43" s="28" t="s">
        <v>9</v>
      </c>
      <c r="D43" s="38"/>
    </row>
    <row r="44" spans="1:4" x14ac:dyDescent="0.25">
      <c r="A44" s="25" t="s">
        <v>111</v>
      </c>
      <c r="B44" s="25" t="s">
        <v>113</v>
      </c>
      <c r="C44" s="26">
        <f>(C39-C37)*0.12</f>
        <v>35472</v>
      </c>
      <c r="D44" s="38"/>
    </row>
    <row r="45" spans="1:4" x14ac:dyDescent="0.25">
      <c r="A45" s="25" t="s">
        <v>65</v>
      </c>
      <c r="B45" s="25" t="s">
        <v>115</v>
      </c>
      <c r="C45" s="26">
        <f>C39-C44-C46</f>
        <v>260128</v>
      </c>
      <c r="D45" s="76"/>
    </row>
    <row r="46" spans="1:4" ht="45" x14ac:dyDescent="0.25">
      <c r="A46" s="25" t="s">
        <v>66</v>
      </c>
      <c r="B46" s="17" t="s">
        <v>114</v>
      </c>
      <c r="C46" s="51">
        <f>C37</f>
        <v>11550</v>
      </c>
      <c r="D46" s="77"/>
    </row>
    <row r="47" spans="1:4" x14ac:dyDescent="0.25">
      <c r="A47" s="17"/>
      <c r="B47" s="25"/>
      <c r="C47" s="51"/>
    </row>
    <row r="48" spans="1:4" x14ac:dyDescent="0.25">
      <c r="A48" s="17"/>
      <c r="B48" s="25"/>
      <c r="C48" s="51"/>
    </row>
    <row r="49" spans="1:3" x14ac:dyDescent="0.25">
      <c r="A49" s="17"/>
      <c r="B49" s="25"/>
      <c r="C49" s="51"/>
    </row>
    <row r="50" spans="1:3" x14ac:dyDescent="0.25">
      <c r="A50" s="17"/>
      <c r="B50" s="25"/>
      <c r="C50" s="51"/>
    </row>
    <row r="51" spans="1:3" x14ac:dyDescent="0.25">
      <c r="A51" s="17"/>
      <c r="B51" s="17"/>
      <c r="C51" s="51"/>
    </row>
    <row r="52" spans="1:3" ht="15.75" thickBot="1" x14ac:dyDescent="0.3">
      <c r="A52" s="17"/>
      <c r="B52" s="17"/>
      <c r="C52" s="35"/>
    </row>
    <row r="53" spans="1:3" ht="15.75" thickBot="1" x14ac:dyDescent="0.3">
      <c r="B53" s="34" t="s">
        <v>6</v>
      </c>
      <c r="C53" s="37">
        <f>SUM(C44:C52)</f>
        <v>307150</v>
      </c>
    </row>
    <row r="55" spans="1:3" x14ac:dyDescent="0.25">
      <c r="B55" s="34" t="s">
        <v>11</v>
      </c>
      <c r="C55" s="38">
        <f>C39-C53</f>
        <v>0</v>
      </c>
    </row>
    <row r="58" spans="1:3" x14ac:dyDescent="0.25">
      <c r="A58" s="3" t="s">
        <v>29</v>
      </c>
      <c r="B58" s="3" t="s">
        <v>1</v>
      </c>
    </row>
    <row r="59" spans="1:3" ht="75" x14ac:dyDescent="0.25">
      <c r="A59" s="71" t="s">
        <v>77</v>
      </c>
      <c r="B59" s="71" t="s">
        <v>78</v>
      </c>
    </row>
    <row r="60" spans="1:3" ht="45" x14ac:dyDescent="0.25">
      <c r="A60" s="17" t="s">
        <v>67</v>
      </c>
      <c r="B60" s="17" t="s">
        <v>68</v>
      </c>
    </row>
    <row r="61" spans="1:3" ht="30" x14ac:dyDescent="0.25">
      <c r="A61" s="2" t="s">
        <v>112</v>
      </c>
      <c r="B61" s="71" t="s">
        <v>116</v>
      </c>
    </row>
    <row r="64" spans="1:3" x14ac:dyDescent="0.25">
      <c r="A64" s="7"/>
      <c r="B64" s="7"/>
    </row>
  </sheetData>
  <mergeCells count="7">
    <mergeCell ref="A30:B30"/>
    <mergeCell ref="A14:B14"/>
    <mergeCell ref="A15:B15"/>
    <mergeCell ref="A17:B17"/>
    <mergeCell ref="A18:B18"/>
    <mergeCell ref="A20:B20"/>
    <mergeCell ref="A21:B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72"/>
  <sheetViews>
    <sheetView topLeftCell="A17" workbookViewId="0">
      <selection activeCell="A18" sqref="A18:B18"/>
    </sheetView>
  </sheetViews>
  <sheetFormatPr defaultRowHeight="15" x14ac:dyDescent="0.25"/>
  <cols>
    <col min="1" max="1" width="68.28515625" customWidth="1"/>
    <col min="2" max="2" width="55.7109375" customWidth="1"/>
    <col min="3" max="3" width="14.42578125" style="53" customWidth="1"/>
    <col min="4" max="4" width="27.7109375" style="86" customWidth="1"/>
    <col min="5" max="5" width="19" bestFit="1" customWidth="1"/>
  </cols>
  <sheetData>
    <row r="7" spans="1:3" customFormat="1" x14ac:dyDescent="0.25">
      <c r="A7" s="4" t="s">
        <v>43</v>
      </c>
      <c r="C7" s="53"/>
    </row>
    <row r="8" spans="1:3" customFormat="1" ht="36.75" customHeight="1" x14ac:dyDescent="0.25">
      <c r="A8" s="27" t="s">
        <v>12</v>
      </c>
      <c r="B8" s="17" t="s">
        <v>152</v>
      </c>
      <c r="C8" s="53"/>
    </row>
    <row r="9" spans="1:3" customFormat="1" x14ac:dyDescent="0.25">
      <c r="B9" s="8"/>
      <c r="C9" s="54"/>
    </row>
    <row r="10" spans="1:3" customFormat="1" ht="51" customHeight="1" x14ac:dyDescent="0.25">
      <c r="A10" s="39" t="s">
        <v>13</v>
      </c>
      <c r="B10" s="46" t="s">
        <v>84</v>
      </c>
      <c r="C10" s="55"/>
    </row>
    <row r="11" spans="1:3" customFormat="1" x14ac:dyDescent="0.25">
      <c r="C11" s="54"/>
    </row>
    <row r="12" spans="1:3" customFormat="1" ht="39.75" customHeight="1" x14ac:dyDescent="0.25">
      <c r="A12" s="31" t="s">
        <v>14</v>
      </c>
      <c r="B12" s="17" t="s">
        <v>126</v>
      </c>
      <c r="C12" s="56"/>
    </row>
    <row r="13" spans="1:3" customFormat="1" x14ac:dyDescent="0.25">
      <c r="A13" s="41"/>
      <c r="B13" s="11"/>
      <c r="C13" s="56"/>
    </row>
    <row r="14" spans="1:3" customFormat="1" x14ac:dyDescent="0.25">
      <c r="A14" s="113" t="s">
        <v>20</v>
      </c>
      <c r="B14" s="113"/>
      <c r="C14" s="56"/>
    </row>
    <row r="15" spans="1:3" customFormat="1" ht="72" customHeight="1" x14ac:dyDescent="0.25">
      <c r="A15" s="106" t="s">
        <v>161</v>
      </c>
      <c r="B15" s="108"/>
      <c r="C15" s="56"/>
    </row>
    <row r="16" spans="1:3" customFormat="1" x14ac:dyDescent="0.25">
      <c r="A16" s="41"/>
      <c r="B16" s="11"/>
      <c r="C16" s="56"/>
    </row>
    <row r="17" spans="1:4" x14ac:dyDescent="0.25">
      <c r="A17" s="113" t="s">
        <v>19</v>
      </c>
      <c r="B17" s="113"/>
      <c r="C17" s="56"/>
      <c r="D17"/>
    </row>
    <row r="18" spans="1:4" ht="202.5" customHeight="1" x14ac:dyDescent="0.25">
      <c r="A18" s="106" t="s">
        <v>164</v>
      </c>
      <c r="B18" s="108"/>
      <c r="C18" s="56"/>
      <c r="D18"/>
    </row>
    <row r="19" spans="1:4" x14ac:dyDescent="0.25">
      <c r="A19" s="12"/>
      <c r="B19" s="7"/>
      <c r="C19" s="56"/>
      <c r="D19"/>
    </row>
    <row r="20" spans="1:4" x14ac:dyDescent="0.25">
      <c r="A20" s="113" t="s">
        <v>15</v>
      </c>
      <c r="B20" s="113"/>
      <c r="C20" s="57"/>
      <c r="D20"/>
    </row>
    <row r="21" spans="1:4" ht="209.25" customHeight="1" x14ac:dyDescent="0.25">
      <c r="A21" s="106" t="s">
        <v>127</v>
      </c>
      <c r="B21" s="108"/>
      <c r="C21" s="58"/>
      <c r="D21"/>
    </row>
    <row r="23" spans="1:4" ht="54" customHeight="1" x14ac:dyDescent="0.25">
      <c r="A23" s="28" t="s">
        <v>16</v>
      </c>
      <c r="B23" s="28" t="s">
        <v>2</v>
      </c>
      <c r="C23" s="59" t="e">
        <f>#REF!&amp;"; "&amp;#REF!&amp;"; "&amp;#REF!&amp;";"&amp;A25&amp;";"&amp;#REF!&amp;"; "&amp;A26&amp;";"&amp;A27&amp;";"&amp;A28&amp;";"&amp;A29</f>
        <v>#REF!</v>
      </c>
      <c r="D23"/>
    </row>
    <row r="24" spans="1:4" ht="75" x14ac:dyDescent="0.25">
      <c r="A24" s="47" t="s">
        <v>128</v>
      </c>
      <c r="B24" s="25" t="s">
        <v>41</v>
      </c>
      <c r="C24" s="60"/>
      <c r="D24"/>
    </row>
    <row r="25" spans="1:4" x14ac:dyDescent="0.25">
      <c r="A25" s="47" t="s">
        <v>30</v>
      </c>
      <c r="B25" s="25" t="s">
        <v>124</v>
      </c>
      <c r="C25" s="61"/>
      <c r="D25"/>
    </row>
    <row r="26" spans="1:4" x14ac:dyDescent="0.25">
      <c r="A26" s="25" t="s">
        <v>37</v>
      </c>
      <c r="B26" s="17" t="s">
        <v>44</v>
      </c>
      <c r="C26" s="61"/>
      <c r="D26"/>
    </row>
    <row r="27" spans="1:4" x14ac:dyDescent="0.25">
      <c r="A27" s="18"/>
      <c r="B27" s="18"/>
      <c r="C27" s="61"/>
      <c r="D27"/>
    </row>
    <row r="28" spans="1:4" x14ac:dyDescent="0.25">
      <c r="A28" s="18"/>
      <c r="B28" s="18"/>
      <c r="C28" s="61"/>
      <c r="D28"/>
    </row>
    <row r="29" spans="1:4" x14ac:dyDescent="0.25">
      <c r="A29" s="25"/>
      <c r="B29" s="25"/>
      <c r="C29" s="61"/>
      <c r="D29"/>
    </row>
    <row r="30" spans="1:4" x14ac:dyDescent="0.25">
      <c r="A30" s="14"/>
      <c r="B30" s="19"/>
      <c r="C30" s="61"/>
      <c r="D30"/>
    </row>
    <row r="31" spans="1:4" x14ac:dyDescent="0.25">
      <c r="A31" s="14"/>
      <c r="B31" s="49"/>
      <c r="C31" s="61"/>
    </row>
    <row r="32" spans="1:4" ht="15" customHeight="1" x14ac:dyDescent="0.25">
      <c r="A32" s="14"/>
      <c r="B32" s="49"/>
      <c r="C32" s="61"/>
    </row>
    <row r="33" spans="1:10" x14ac:dyDescent="0.25">
      <c r="A33" s="14"/>
      <c r="B33" s="49"/>
      <c r="C33" s="61"/>
    </row>
    <row r="34" spans="1:10" x14ac:dyDescent="0.25">
      <c r="A34" s="14"/>
      <c r="B34" s="49"/>
      <c r="C34" s="61"/>
    </row>
    <row r="35" spans="1:10" x14ac:dyDescent="0.25">
      <c r="A35" s="7"/>
      <c r="B35" s="14"/>
      <c r="C35" s="61"/>
    </row>
    <row r="36" spans="1:10" ht="15" customHeight="1" x14ac:dyDescent="0.25">
      <c r="A36" s="112" t="s">
        <v>3</v>
      </c>
      <c r="B36" s="112"/>
      <c r="C36" s="61"/>
    </row>
    <row r="37" spans="1:10" ht="30" x14ac:dyDescent="0.25">
      <c r="A37" s="28" t="s">
        <v>4</v>
      </c>
      <c r="B37" s="28" t="s">
        <v>17</v>
      </c>
      <c r="C37" s="62" t="s">
        <v>5</v>
      </c>
      <c r="D37" s="87" t="s">
        <v>18</v>
      </c>
    </row>
    <row r="38" spans="1:10" ht="30" x14ac:dyDescent="0.25">
      <c r="A38" s="89" t="s">
        <v>32</v>
      </c>
      <c r="B38" s="91" t="s">
        <v>75</v>
      </c>
      <c r="C38" s="63">
        <f>1*160*24*15</f>
        <v>57600</v>
      </c>
      <c r="D38" s="93" t="s">
        <v>33</v>
      </c>
    </row>
    <row r="39" spans="1:10" ht="30" x14ac:dyDescent="0.25">
      <c r="A39" s="89" t="s">
        <v>86</v>
      </c>
      <c r="B39" s="89" t="s">
        <v>90</v>
      </c>
      <c r="C39" s="22">
        <f>24*300</f>
        <v>7200</v>
      </c>
      <c r="D39" s="93" t="s">
        <v>33</v>
      </c>
    </row>
    <row r="40" spans="1:10" ht="30" x14ac:dyDescent="0.25">
      <c r="A40" s="82" t="s">
        <v>87</v>
      </c>
      <c r="B40" s="82" t="s">
        <v>88</v>
      </c>
      <c r="C40" s="21">
        <v>2000</v>
      </c>
      <c r="D40" s="82" t="s">
        <v>91</v>
      </c>
    </row>
    <row r="41" spans="1:10" ht="30" x14ac:dyDescent="0.25">
      <c r="A41" s="82" t="s">
        <v>89</v>
      </c>
      <c r="B41" s="82" t="s">
        <v>92</v>
      </c>
      <c r="C41" s="21">
        <v>5000</v>
      </c>
      <c r="D41" s="82" t="s">
        <v>91</v>
      </c>
    </row>
    <row r="42" spans="1:10" ht="30" customHeight="1" x14ac:dyDescent="0.25">
      <c r="A42" s="82" t="s">
        <v>93</v>
      </c>
      <c r="B42" s="82" t="s">
        <v>129</v>
      </c>
      <c r="C42" s="21">
        <v>20000</v>
      </c>
      <c r="D42" s="94">
        <v>42675</v>
      </c>
    </row>
    <row r="43" spans="1:10" ht="90" x14ac:dyDescent="0.25">
      <c r="A43" s="82" t="s">
        <v>99</v>
      </c>
      <c r="B43" s="82" t="s">
        <v>140</v>
      </c>
      <c r="C43" s="64">
        <f>3200+4800+ 1280*10+1000</f>
        <v>21800</v>
      </c>
      <c r="D43" s="82" t="s">
        <v>45</v>
      </c>
      <c r="F43" s="83"/>
      <c r="G43" s="83"/>
      <c r="H43" s="84"/>
    </row>
    <row r="44" spans="1:10" ht="44.25" customHeight="1" x14ac:dyDescent="0.25">
      <c r="A44" s="92" t="s">
        <v>35</v>
      </c>
      <c r="B44" s="92" t="s">
        <v>36</v>
      </c>
      <c r="C44" s="64">
        <f>10*5*160*17</f>
        <v>136000</v>
      </c>
      <c r="D44" s="17" t="s">
        <v>34</v>
      </c>
      <c r="F44" s="14"/>
      <c r="G44" s="14"/>
      <c r="H44" s="85"/>
    </row>
    <row r="45" spans="1:10" ht="45" x14ac:dyDescent="0.25">
      <c r="A45" s="92" t="s">
        <v>98</v>
      </c>
      <c r="B45" s="92" t="s">
        <v>50</v>
      </c>
      <c r="C45" s="64">
        <f>6*2*400</f>
        <v>4800</v>
      </c>
      <c r="D45" s="17" t="s">
        <v>52</v>
      </c>
      <c r="E45" s="78"/>
      <c r="F45" s="14"/>
      <c r="G45" s="14"/>
      <c r="H45" s="85"/>
      <c r="I45" s="52"/>
      <c r="J45" s="14"/>
    </row>
    <row r="46" spans="1:10" ht="62.25" customHeight="1" x14ac:dyDescent="0.25">
      <c r="A46" s="92" t="s">
        <v>131</v>
      </c>
      <c r="B46" s="92" t="s">
        <v>49</v>
      </c>
      <c r="C46" s="65">
        <f>10*200*17</f>
        <v>34000</v>
      </c>
      <c r="D46" s="17" t="s">
        <v>51</v>
      </c>
    </row>
    <row r="47" spans="1:10" x14ac:dyDescent="0.25">
      <c r="A47" s="71" t="s">
        <v>133</v>
      </c>
      <c r="B47" s="17" t="s">
        <v>130</v>
      </c>
      <c r="C47" s="65">
        <f>17*400*4</f>
        <v>27200</v>
      </c>
      <c r="D47" s="17" t="s">
        <v>48</v>
      </c>
    </row>
    <row r="48" spans="1:10" x14ac:dyDescent="0.25">
      <c r="A48" s="17" t="s">
        <v>95</v>
      </c>
      <c r="B48" s="17" t="s">
        <v>96</v>
      </c>
      <c r="C48" s="36">
        <v>16800</v>
      </c>
      <c r="D48" s="2" t="s">
        <v>97</v>
      </c>
    </row>
    <row r="49" spans="1:5" x14ac:dyDescent="0.25">
      <c r="A49" s="17"/>
      <c r="B49" s="78"/>
      <c r="C49" s="66"/>
      <c r="D49" s="81"/>
    </row>
    <row r="50" spans="1:5" x14ac:dyDescent="0.25">
      <c r="A50" s="14"/>
      <c r="B50" s="23" t="s">
        <v>6</v>
      </c>
      <c r="C50" s="80">
        <f>SUM(C38:C49)</f>
        <v>332400</v>
      </c>
      <c r="D50" s="81"/>
    </row>
    <row r="51" spans="1:5" x14ac:dyDescent="0.25">
      <c r="A51" s="14"/>
      <c r="B51" s="23"/>
      <c r="C51" s="79"/>
      <c r="D51" s="6"/>
    </row>
    <row r="52" spans="1:5" x14ac:dyDescent="0.25">
      <c r="A52" s="7"/>
      <c r="B52" s="7"/>
    </row>
    <row r="53" spans="1:5" x14ac:dyDescent="0.25">
      <c r="A53" s="24" t="s">
        <v>7</v>
      </c>
      <c r="B53" s="7"/>
      <c r="C53" s="67"/>
    </row>
    <row r="54" spans="1:5" ht="30" x14ac:dyDescent="0.25">
      <c r="A54" s="32" t="s">
        <v>8</v>
      </c>
      <c r="B54" s="32" t="s">
        <v>10</v>
      </c>
      <c r="C54" s="68" t="s">
        <v>9</v>
      </c>
    </row>
    <row r="55" spans="1:5" x14ac:dyDescent="0.25">
      <c r="A55" s="17" t="s">
        <v>71</v>
      </c>
      <c r="B55" s="17" t="s">
        <v>73</v>
      </c>
      <c r="C55" s="64">
        <f>E55</f>
        <v>49860</v>
      </c>
      <c r="E55" s="53">
        <f>C50*15/100</f>
        <v>49860</v>
      </c>
    </row>
    <row r="56" spans="1:5" x14ac:dyDescent="0.25">
      <c r="A56" s="17" t="s">
        <v>72</v>
      </c>
      <c r="B56" s="25" t="s">
        <v>74</v>
      </c>
      <c r="C56" s="64">
        <f>E56</f>
        <v>282540</v>
      </c>
      <c r="E56" s="53">
        <f>C50*85/100</f>
        <v>282540</v>
      </c>
    </row>
    <row r="57" spans="1:5" x14ac:dyDescent="0.25">
      <c r="A57" s="17"/>
      <c r="B57" s="17"/>
      <c r="C57" s="66"/>
    </row>
    <row r="58" spans="1:5" ht="15.75" thickBot="1" x14ac:dyDescent="0.3">
      <c r="B58" s="34" t="s">
        <v>6</v>
      </c>
      <c r="C58" s="69">
        <f>SUM(C55:C57)</f>
        <v>332400</v>
      </c>
    </row>
    <row r="59" spans="1:5" ht="15.75" thickBot="1" x14ac:dyDescent="0.3">
      <c r="C59" s="70"/>
    </row>
    <row r="60" spans="1:5" x14ac:dyDescent="0.25">
      <c r="B60" s="34" t="s">
        <v>11</v>
      </c>
    </row>
    <row r="61" spans="1:5" x14ac:dyDescent="0.25">
      <c r="C61" s="53">
        <f>C50-C59</f>
        <v>332400</v>
      </c>
    </row>
    <row r="63" spans="1:5" x14ac:dyDescent="0.25">
      <c r="A63" s="3" t="s">
        <v>29</v>
      </c>
      <c r="B63" s="3" t="s">
        <v>1</v>
      </c>
      <c r="D63"/>
    </row>
    <row r="64" spans="1:5" ht="48" customHeight="1" x14ac:dyDescent="0.25">
      <c r="A64" s="71" t="s">
        <v>77</v>
      </c>
      <c r="B64" s="71" t="s">
        <v>78</v>
      </c>
      <c r="D64"/>
    </row>
    <row r="65" spans="1:4" ht="48" customHeight="1" x14ac:dyDescent="0.25">
      <c r="A65" s="71" t="s">
        <v>79</v>
      </c>
      <c r="B65" s="71" t="s">
        <v>76</v>
      </c>
      <c r="D65"/>
    </row>
    <row r="66" spans="1:4" ht="74.25" customHeight="1" x14ac:dyDescent="0.25">
      <c r="A66" s="71" t="s">
        <v>80</v>
      </c>
      <c r="B66" s="71" t="s">
        <v>81</v>
      </c>
      <c r="D66"/>
    </row>
    <row r="67" spans="1:4" ht="45" x14ac:dyDescent="0.25">
      <c r="A67" s="17" t="s">
        <v>67</v>
      </c>
      <c r="B67" s="17" t="s">
        <v>68</v>
      </c>
      <c r="D67"/>
    </row>
    <row r="68" spans="1:4" ht="63.75" customHeight="1" x14ac:dyDescent="0.25">
      <c r="A68" s="17" t="s">
        <v>83</v>
      </c>
      <c r="B68" s="17" t="s">
        <v>82</v>
      </c>
      <c r="D68"/>
    </row>
    <row r="69" spans="1:4" x14ac:dyDescent="0.25">
      <c r="A69" s="53"/>
      <c r="C69"/>
      <c r="D69"/>
    </row>
    <row r="70" spans="1:4" x14ac:dyDescent="0.25">
      <c r="A70" s="53"/>
      <c r="C70"/>
      <c r="D70"/>
    </row>
    <row r="71" spans="1:4" x14ac:dyDescent="0.25">
      <c r="A71" s="53"/>
      <c r="C71"/>
      <c r="D71"/>
    </row>
    <row r="72" spans="1:4" x14ac:dyDescent="0.25">
      <c r="A72" s="53"/>
      <c r="C72"/>
      <c r="D72"/>
    </row>
  </sheetData>
  <mergeCells count="7">
    <mergeCell ref="A36:B36"/>
    <mergeCell ref="A14:B14"/>
    <mergeCell ref="A15:B15"/>
    <mergeCell ref="A17:B17"/>
    <mergeCell ref="A18:B18"/>
    <mergeCell ref="A20:B20"/>
    <mergeCell ref="A21:B21"/>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62"/>
  <sheetViews>
    <sheetView workbookViewId="0">
      <selection activeCell="B10" sqref="B10"/>
    </sheetView>
  </sheetViews>
  <sheetFormatPr defaultRowHeight="15" x14ac:dyDescent="0.25"/>
  <cols>
    <col min="1" max="1" width="37.140625" customWidth="1"/>
    <col min="2" max="2" width="49.7109375" customWidth="1"/>
    <col min="3" max="3" width="14.42578125" customWidth="1"/>
    <col min="4" max="4" width="25.5703125" customWidth="1"/>
    <col min="5" max="5" width="23" customWidth="1"/>
    <col min="257" max="257" width="28.42578125" customWidth="1"/>
    <col min="258" max="258" width="36.5703125" customWidth="1"/>
    <col min="259" max="259" width="14.42578125" customWidth="1"/>
    <col min="260" max="260" width="25.5703125" customWidth="1"/>
    <col min="261" max="261" width="23" customWidth="1"/>
    <col min="513" max="513" width="28.42578125" customWidth="1"/>
    <col min="514" max="514" width="36.5703125" customWidth="1"/>
    <col min="515" max="515" width="14.42578125" customWidth="1"/>
    <col min="516" max="516" width="25.5703125" customWidth="1"/>
    <col min="517" max="517" width="23" customWidth="1"/>
    <col min="769" max="769" width="28.42578125" customWidth="1"/>
    <col min="770" max="770" width="36.5703125" customWidth="1"/>
    <col min="771" max="771" width="14.42578125" customWidth="1"/>
    <col min="772" max="772" width="25.5703125" customWidth="1"/>
    <col min="773" max="773" width="23" customWidth="1"/>
    <col min="1025" max="1025" width="28.42578125" customWidth="1"/>
    <col min="1026" max="1026" width="36.5703125" customWidth="1"/>
    <col min="1027" max="1027" width="14.42578125" customWidth="1"/>
    <col min="1028" max="1028" width="25.5703125" customWidth="1"/>
    <col min="1029" max="1029" width="23" customWidth="1"/>
    <col min="1281" max="1281" width="28.42578125" customWidth="1"/>
    <col min="1282" max="1282" width="36.5703125" customWidth="1"/>
    <col min="1283" max="1283" width="14.42578125" customWidth="1"/>
    <col min="1284" max="1284" width="25.5703125" customWidth="1"/>
    <col min="1285" max="1285" width="23" customWidth="1"/>
    <col min="1537" max="1537" width="28.42578125" customWidth="1"/>
    <col min="1538" max="1538" width="36.5703125" customWidth="1"/>
    <col min="1539" max="1539" width="14.42578125" customWidth="1"/>
    <col min="1540" max="1540" width="25.5703125" customWidth="1"/>
    <col min="1541" max="1541" width="23" customWidth="1"/>
    <col min="1793" max="1793" width="28.42578125" customWidth="1"/>
    <col min="1794" max="1794" width="36.5703125" customWidth="1"/>
    <col min="1795" max="1795" width="14.42578125" customWidth="1"/>
    <col min="1796" max="1796" width="25.5703125" customWidth="1"/>
    <col min="1797" max="1797" width="23" customWidth="1"/>
    <col min="2049" max="2049" width="28.42578125" customWidth="1"/>
    <col min="2050" max="2050" width="36.5703125" customWidth="1"/>
    <col min="2051" max="2051" width="14.42578125" customWidth="1"/>
    <col min="2052" max="2052" width="25.5703125" customWidth="1"/>
    <col min="2053" max="2053" width="23" customWidth="1"/>
    <col min="2305" max="2305" width="28.42578125" customWidth="1"/>
    <col min="2306" max="2306" width="36.5703125" customWidth="1"/>
    <col min="2307" max="2307" width="14.42578125" customWidth="1"/>
    <col min="2308" max="2308" width="25.5703125" customWidth="1"/>
    <col min="2309" max="2309" width="23" customWidth="1"/>
    <col min="2561" max="2561" width="28.42578125" customWidth="1"/>
    <col min="2562" max="2562" width="36.5703125" customWidth="1"/>
    <col min="2563" max="2563" width="14.42578125" customWidth="1"/>
    <col min="2564" max="2564" width="25.5703125" customWidth="1"/>
    <col min="2565" max="2565" width="23" customWidth="1"/>
    <col min="2817" max="2817" width="28.42578125" customWidth="1"/>
    <col min="2818" max="2818" width="36.5703125" customWidth="1"/>
    <col min="2819" max="2819" width="14.42578125" customWidth="1"/>
    <col min="2820" max="2820" width="25.5703125" customWidth="1"/>
    <col min="2821" max="2821" width="23" customWidth="1"/>
    <col min="3073" max="3073" width="28.42578125" customWidth="1"/>
    <col min="3074" max="3074" width="36.5703125" customWidth="1"/>
    <col min="3075" max="3075" width="14.42578125" customWidth="1"/>
    <col min="3076" max="3076" width="25.5703125" customWidth="1"/>
    <col min="3077" max="3077" width="23" customWidth="1"/>
    <col min="3329" max="3329" width="28.42578125" customWidth="1"/>
    <col min="3330" max="3330" width="36.5703125" customWidth="1"/>
    <col min="3331" max="3331" width="14.42578125" customWidth="1"/>
    <col min="3332" max="3332" width="25.5703125" customWidth="1"/>
    <col min="3333" max="3333" width="23" customWidth="1"/>
    <col min="3585" max="3585" width="28.42578125" customWidth="1"/>
    <col min="3586" max="3586" width="36.5703125" customWidth="1"/>
    <col min="3587" max="3587" width="14.42578125" customWidth="1"/>
    <col min="3588" max="3588" width="25.5703125" customWidth="1"/>
    <col min="3589" max="3589" width="23" customWidth="1"/>
    <col min="3841" max="3841" width="28.42578125" customWidth="1"/>
    <col min="3842" max="3842" width="36.5703125" customWidth="1"/>
    <col min="3843" max="3843" width="14.42578125" customWidth="1"/>
    <col min="3844" max="3844" width="25.5703125" customWidth="1"/>
    <col min="3845" max="3845" width="23" customWidth="1"/>
    <col min="4097" max="4097" width="28.42578125" customWidth="1"/>
    <col min="4098" max="4098" width="36.5703125" customWidth="1"/>
    <col min="4099" max="4099" width="14.42578125" customWidth="1"/>
    <col min="4100" max="4100" width="25.5703125" customWidth="1"/>
    <col min="4101" max="4101" width="23" customWidth="1"/>
    <col min="4353" max="4353" width="28.42578125" customWidth="1"/>
    <col min="4354" max="4354" width="36.5703125" customWidth="1"/>
    <col min="4355" max="4355" width="14.42578125" customWidth="1"/>
    <col min="4356" max="4356" width="25.5703125" customWidth="1"/>
    <col min="4357" max="4357" width="23" customWidth="1"/>
    <col min="4609" max="4609" width="28.42578125" customWidth="1"/>
    <col min="4610" max="4610" width="36.5703125" customWidth="1"/>
    <col min="4611" max="4611" width="14.42578125" customWidth="1"/>
    <col min="4612" max="4612" width="25.5703125" customWidth="1"/>
    <col min="4613" max="4613" width="23" customWidth="1"/>
    <col min="4865" max="4865" width="28.42578125" customWidth="1"/>
    <col min="4866" max="4866" width="36.5703125" customWidth="1"/>
    <col min="4867" max="4867" width="14.42578125" customWidth="1"/>
    <col min="4868" max="4868" width="25.5703125" customWidth="1"/>
    <col min="4869" max="4869" width="23" customWidth="1"/>
    <col min="5121" max="5121" width="28.42578125" customWidth="1"/>
    <col min="5122" max="5122" width="36.5703125" customWidth="1"/>
    <col min="5123" max="5123" width="14.42578125" customWidth="1"/>
    <col min="5124" max="5124" width="25.5703125" customWidth="1"/>
    <col min="5125" max="5125" width="23" customWidth="1"/>
    <col min="5377" max="5377" width="28.42578125" customWidth="1"/>
    <col min="5378" max="5378" width="36.5703125" customWidth="1"/>
    <col min="5379" max="5379" width="14.42578125" customWidth="1"/>
    <col min="5380" max="5380" width="25.5703125" customWidth="1"/>
    <col min="5381" max="5381" width="23" customWidth="1"/>
    <col min="5633" max="5633" width="28.42578125" customWidth="1"/>
    <col min="5634" max="5634" width="36.5703125" customWidth="1"/>
    <col min="5635" max="5635" width="14.42578125" customWidth="1"/>
    <col min="5636" max="5636" width="25.5703125" customWidth="1"/>
    <col min="5637" max="5637" width="23" customWidth="1"/>
    <col min="5889" max="5889" width="28.42578125" customWidth="1"/>
    <col min="5890" max="5890" width="36.5703125" customWidth="1"/>
    <col min="5891" max="5891" width="14.42578125" customWidth="1"/>
    <col min="5892" max="5892" width="25.5703125" customWidth="1"/>
    <col min="5893" max="5893" width="23" customWidth="1"/>
    <col min="6145" max="6145" width="28.42578125" customWidth="1"/>
    <col min="6146" max="6146" width="36.5703125" customWidth="1"/>
    <col min="6147" max="6147" width="14.42578125" customWidth="1"/>
    <col min="6148" max="6148" width="25.5703125" customWidth="1"/>
    <col min="6149" max="6149" width="23" customWidth="1"/>
    <col min="6401" max="6401" width="28.42578125" customWidth="1"/>
    <col min="6402" max="6402" width="36.5703125" customWidth="1"/>
    <col min="6403" max="6403" width="14.42578125" customWidth="1"/>
    <col min="6404" max="6404" width="25.5703125" customWidth="1"/>
    <col min="6405" max="6405" width="23" customWidth="1"/>
    <col min="6657" max="6657" width="28.42578125" customWidth="1"/>
    <col min="6658" max="6658" width="36.5703125" customWidth="1"/>
    <col min="6659" max="6659" width="14.42578125" customWidth="1"/>
    <col min="6660" max="6660" width="25.5703125" customWidth="1"/>
    <col min="6661" max="6661" width="23" customWidth="1"/>
    <col min="6913" max="6913" width="28.42578125" customWidth="1"/>
    <col min="6914" max="6914" width="36.5703125" customWidth="1"/>
    <col min="6915" max="6915" width="14.42578125" customWidth="1"/>
    <col min="6916" max="6916" width="25.5703125" customWidth="1"/>
    <col min="6917" max="6917" width="23" customWidth="1"/>
    <col min="7169" max="7169" width="28.42578125" customWidth="1"/>
    <col min="7170" max="7170" width="36.5703125" customWidth="1"/>
    <col min="7171" max="7171" width="14.42578125" customWidth="1"/>
    <col min="7172" max="7172" width="25.5703125" customWidth="1"/>
    <col min="7173" max="7173" width="23" customWidth="1"/>
    <col min="7425" max="7425" width="28.42578125" customWidth="1"/>
    <col min="7426" max="7426" width="36.5703125" customWidth="1"/>
    <col min="7427" max="7427" width="14.42578125" customWidth="1"/>
    <col min="7428" max="7428" width="25.5703125" customWidth="1"/>
    <col min="7429" max="7429" width="23" customWidth="1"/>
    <col min="7681" max="7681" width="28.42578125" customWidth="1"/>
    <col min="7682" max="7682" width="36.5703125" customWidth="1"/>
    <col min="7683" max="7683" width="14.42578125" customWidth="1"/>
    <col min="7684" max="7684" width="25.5703125" customWidth="1"/>
    <col min="7685" max="7685" width="23" customWidth="1"/>
    <col min="7937" max="7937" width="28.42578125" customWidth="1"/>
    <col min="7938" max="7938" width="36.5703125" customWidth="1"/>
    <col min="7939" max="7939" width="14.42578125" customWidth="1"/>
    <col min="7940" max="7940" width="25.5703125" customWidth="1"/>
    <col min="7941" max="7941" width="23" customWidth="1"/>
    <col min="8193" max="8193" width="28.42578125" customWidth="1"/>
    <col min="8194" max="8194" width="36.5703125" customWidth="1"/>
    <col min="8195" max="8195" width="14.42578125" customWidth="1"/>
    <col min="8196" max="8196" width="25.5703125" customWidth="1"/>
    <col min="8197" max="8197" width="23" customWidth="1"/>
    <col min="8449" max="8449" width="28.42578125" customWidth="1"/>
    <col min="8450" max="8450" width="36.5703125" customWidth="1"/>
    <col min="8451" max="8451" width="14.42578125" customWidth="1"/>
    <col min="8452" max="8452" width="25.5703125" customWidth="1"/>
    <col min="8453" max="8453" width="23" customWidth="1"/>
    <col min="8705" max="8705" width="28.42578125" customWidth="1"/>
    <col min="8706" max="8706" width="36.5703125" customWidth="1"/>
    <col min="8707" max="8707" width="14.42578125" customWidth="1"/>
    <col min="8708" max="8708" width="25.5703125" customWidth="1"/>
    <col min="8709" max="8709" width="23" customWidth="1"/>
    <col min="8961" max="8961" width="28.42578125" customWidth="1"/>
    <col min="8962" max="8962" width="36.5703125" customWidth="1"/>
    <col min="8963" max="8963" width="14.42578125" customWidth="1"/>
    <col min="8964" max="8964" width="25.5703125" customWidth="1"/>
    <col min="8965" max="8965" width="23" customWidth="1"/>
    <col min="9217" max="9217" width="28.42578125" customWidth="1"/>
    <col min="9218" max="9218" width="36.5703125" customWidth="1"/>
    <col min="9219" max="9219" width="14.42578125" customWidth="1"/>
    <col min="9220" max="9220" width="25.5703125" customWidth="1"/>
    <col min="9221" max="9221" width="23" customWidth="1"/>
    <col min="9473" max="9473" width="28.42578125" customWidth="1"/>
    <col min="9474" max="9474" width="36.5703125" customWidth="1"/>
    <col min="9475" max="9475" width="14.42578125" customWidth="1"/>
    <col min="9476" max="9476" width="25.5703125" customWidth="1"/>
    <col min="9477" max="9477" width="23" customWidth="1"/>
    <col min="9729" max="9729" width="28.42578125" customWidth="1"/>
    <col min="9730" max="9730" width="36.5703125" customWidth="1"/>
    <col min="9731" max="9731" width="14.42578125" customWidth="1"/>
    <col min="9732" max="9732" width="25.5703125" customWidth="1"/>
    <col min="9733" max="9733" width="23" customWidth="1"/>
    <col min="9985" max="9985" width="28.42578125" customWidth="1"/>
    <col min="9986" max="9986" width="36.5703125" customWidth="1"/>
    <col min="9987" max="9987" width="14.42578125" customWidth="1"/>
    <col min="9988" max="9988" width="25.5703125" customWidth="1"/>
    <col min="9989" max="9989" width="23" customWidth="1"/>
    <col min="10241" max="10241" width="28.42578125" customWidth="1"/>
    <col min="10242" max="10242" width="36.5703125" customWidth="1"/>
    <col min="10243" max="10243" width="14.42578125" customWidth="1"/>
    <col min="10244" max="10244" width="25.5703125" customWidth="1"/>
    <col min="10245" max="10245" width="23" customWidth="1"/>
    <col min="10497" max="10497" width="28.42578125" customWidth="1"/>
    <col min="10498" max="10498" width="36.5703125" customWidth="1"/>
    <col min="10499" max="10499" width="14.42578125" customWidth="1"/>
    <col min="10500" max="10500" width="25.5703125" customWidth="1"/>
    <col min="10501" max="10501" width="23" customWidth="1"/>
    <col min="10753" max="10753" width="28.42578125" customWidth="1"/>
    <col min="10754" max="10754" width="36.5703125" customWidth="1"/>
    <col min="10755" max="10755" width="14.42578125" customWidth="1"/>
    <col min="10756" max="10756" width="25.5703125" customWidth="1"/>
    <col min="10757" max="10757" width="23" customWidth="1"/>
    <col min="11009" max="11009" width="28.42578125" customWidth="1"/>
    <col min="11010" max="11010" width="36.5703125" customWidth="1"/>
    <col min="11011" max="11011" width="14.42578125" customWidth="1"/>
    <col min="11012" max="11012" width="25.5703125" customWidth="1"/>
    <col min="11013" max="11013" width="23" customWidth="1"/>
    <col min="11265" max="11265" width="28.42578125" customWidth="1"/>
    <col min="11266" max="11266" width="36.5703125" customWidth="1"/>
    <col min="11267" max="11267" width="14.42578125" customWidth="1"/>
    <col min="11268" max="11268" width="25.5703125" customWidth="1"/>
    <col min="11269" max="11269" width="23" customWidth="1"/>
    <col min="11521" max="11521" width="28.42578125" customWidth="1"/>
    <col min="11522" max="11522" width="36.5703125" customWidth="1"/>
    <col min="11523" max="11523" width="14.42578125" customWidth="1"/>
    <col min="11524" max="11524" width="25.5703125" customWidth="1"/>
    <col min="11525" max="11525" width="23" customWidth="1"/>
    <col min="11777" max="11777" width="28.42578125" customWidth="1"/>
    <col min="11778" max="11778" width="36.5703125" customWidth="1"/>
    <col min="11779" max="11779" width="14.42578125" customWidth="1"/>
    <col min="11780" max="11780" width="25.5703125" customWidth="1"/>
    <col min="11781" max="11781" width="23" customWidth="1"/>
    <col min="12033" max="12033" width="28.42578125" customWidth="1"/>
    <col min="12034" max="12034" width="36.5703125" customWidth="1"/>
    <col min="12035" max="12035" width="14.42578125" customWidth="1"/>
    <col min="12036" max="12036" width="25.5703125" customWidth="1"/>
    <col min="12037" max="12037" width="23" customWidth="1"/>
    <col min="12289" max="12289" width="28.42578125" customWidth="1"/>
    <col min="12290" max="12290" width="36.5703125" customWidth="1"/>
    <col min="12291" max="12291" width="14.42578125" customWidth="1"/>
    <col min="12292" max="12292" width="25.5703125" customWidth="1"/>
    <col min="12293" max="12293" width="23" customWidth="1"/>
    <col min="12545" max="12545" width="28.42578125" customWidth="1"/>
    <col min="12546" max="12546" width="36.5703125" customWidth="1"/>
    <col min="12547" max="12547" width="14.42578125" customWidth="1"/>
    <col min="12548" max="12548" width="25.5703125" customWidth="1"/>
    <col min="12549" max="12549" width="23" customWidth="1"/>
    <col min="12801" max="12801" width="28.42578125" customWidth="1"/>
    <col min="12802" max="12802" width="36.5703125" customWidth="1"/>
    <col min="12803" max="12803" width="14.42578125" customWidth="1"/>
    <col min="12804" max="12804" width="25.5703125" customWidth="1"/>
    <col min="12805" max="12805" width="23" customWidth="1"/>
    <col min="13057" max="13057" width="28.42578125" customWidth="1"/>
    <col min="13058" max="13058" width="36.5703125" customWidth="1"/>
    <col min="13059" max="13059" width="14.42578125" customWidth="1"/>
    <col min="13060" max="13060" width="25.5703125" customWidth="1"/>
    <col min="13061" max="13061" width="23" customWidth="1"/>
    <col min="13313" max="13313" width="28.42578125" customWidth="1"/>
    <col min="13314" max="13314" width="36.5703125" customWidth="1"/>
    <col min="13315" max="13315" width="14.42578125" customWidth="1"/>
    <col min="13316" max="13316" width="25.5703125" customWidth="1"/>
    <col min="13317" max="13317" width="23" customWidth="1"/>
    <col min="13569" max="13569" width="28.42578125" customWidth="1"/>
    <col min="13570" max="13570" width="36.5703125" customWidth="1"/>
    <col min="13571" max="13571" width="14.42578125" customWidth="1"/>
    <col min="13572" max="13572" width="25.5703125" customWidth="1"/>
    <col min="13573" max="13573" width="23" customWidth="1"/>
    <col min="13825" max="13825" width="28.42578125" customWidth="1"/>
    <col min="13826" max="13826" width="36.5703125" customWidth="1"/>
    <col min="13827" max="13827" width="14.42578125" customWidth="1"/>
    <col min="13828" max="13828" width="25.5703125" customWidth="1"/>
    <col min="13829" max="13829" width="23" customWidth="1"/>
    <col min="14081" max="14081" width="28.42578125" customWidth="1"/>
    <col min="14082" max="14082" width="36.5703125" customWidth="1"/>
    <col min="14083" max="14083" width="14.42578125" customWidth="1"/>
    <col min="14084" max="14084" width="25.5703125" customWidth="1"/>
    <col min="14085" max="14085" width="23" customWidth="1"/>
    <col min="14337" max="14337" width="28.42578125" customWidth="1"/>
    <col min="14338" max="14338" width="36.5703125" customWidth="1"/>
    <col min="14339" max="14339" width="14.42578125" customWidth="1"/>
    <col min="14340" max="14340" width="25.5703125" customWidth="1"/>
    <col min="14341" max="14341" width="23" customWidth="1"/>
    <col min="14593" max="14593" width="28.42578125" customWidth="1"/>
    <col min="14594" max="14594" width="36.5703125" customWidth="1"/>
    <col min="14595" max="14595" width="14.42578125" customWidth="1"/>
    <col min="14596" max="14596" width="25.5703125" customWidth="1"/>
    <col min="14597" max="14597" width="23" customWidth="1"/>
    <col min="14849" max="14849" width="28.42578125" customWidth="1"/>
    <col min="14850" max="14850" width="36.5703125" customWidth="1"/>
    <col min="14851" max="14851" width="14.42578125" customWidth="1"/>
    <col min="14852" max="14852" width="25.5703125" customWidth="1"/>
    <col min="14853" max="14853" width="23" customWidth="1"/>
    <col min="15105" max="15105" width="28.42578125" customWidth="1"/>
    <col min="15106" max="15106" width="36.5703125" customWidth="1"/>
    <col min="15107" max="15107" width="14.42578125" customWidth="1"/>
    <col min="15108" max="15108" width="25.5703125" customWidth="1"/>
    <col min="15109" max="15109" width="23" customWidth="1"/>
    <col min="15361" max="15361" width="28.42578125" customWidth="1"/>
    <col min="15362" max="15362" width="36.5703125" customWidth="1"/>
    <col min="15363" max="15363" width="14.42578125" customWidth="1"/>
    <col min="15364" max="15364" width="25.5703125" customWidth="1"/>
    <col min="15365" max="15365" width="23" customWidth="1"/>
    <col min="15617" max="15617" width="28.42578125" customWidth="1"/>
    <col min="15618" max="15618" width="36.5703125" customWidth="1"/>
    <col min="15619" max="15619" width="14.42578125" customWidth="1"/>
    <col min="15620" max="15620" width="25.5703125" customWidth="1"/>
    <col min="15621" max="15621" width="23" customWidth="1"/>
    <col min="15873" max="15873" width="28.42578125" customWidth="1"/>
    <col min="15874" max="15874" width="36.5703125" customWidth="1"/>
    <col min="15875" max="15875" width="14.42578125" customWidth="1"/>
    <col min="15876" max="15876" width="25.5703125" customWidth="1"/>
    <col min="15877" max="15877" width="23" customWidth="1"/>
    <col min="16129" max="16129" width="28.42578125" customWidth="1"/>
    <col min="16130" max="16130" width="36.5703125" customWidth="1"/>
    <col min="16131" max="16131" width="14.42578125" customWidth="1"/>
    <col min="16132" max="16132" width="25.5703125" customWidth="1"/>
    <col min="16133" max="16133" width="23" customWidth="1"/>
  </cols>
  <sheetData>
    <row r="7" spans="1:3" x14ac:dyDescent="0.25">
      <c r="A7" s="4" t="s">
        <v>43</v>
      </c>
    </row>
    <row r="8" spans="1:3" ht="30" x14ac:dyDescent="0.25">
      <c r="A8" s="27" t="s">
        <v>12</v>
      </c>
      <c r="B8" s="71" t="s">
        <v>134</v>
      </c>
    </row>
    <row r="9" spans="1:3" x14ac:dyDescent="0.25">
      <c r="B9" s="90"/>
      <c r="C9" s="9"/>
    </row>
    <row r="10" spans="1:3" ht="51" customHeight="1" x14ac:dyDescent="0.25">
      <c r="A10" s="39" t="s">
        <v>13</v>
      </c>
      <c r="B10" s="46" t="s">
        <v>175</v>
      </c>
      <c r="C10" s="6"/>
    </row>
    <row r="11" spans="1:3" x14ac:dyDescent="0.25">
      <c r="C11" s="9"/>
    </row>
    <row r="12" spans="1:3" ht="30" x14ac:dyDescent="0.25">
      <c r="A12" s="31" t="s">
        <v>14</v>
      </c>
      <c r="B12" s="17" t="s">
        <v>137</v>
      </c>
      <c r="C12" s="11"/>
    </row>
    <row r="13" spans="1:3" x14ac:dyDescent="0.25">
      <c r="A13" s="41"/>
      <c r="B13" s="11"/>
      <c r="C13" s="11"/>
    </row>
    <row r="14" spans="1:3" x14ac:dyDescent="0.25">
      <c r="A14" s="113" t="s">
        <v>20</v>
      </c>
      <c r="B14" s="113"/>
      <c r="C14" s="11"/>
    </row>
    <row r="15" spans="1:3" ht="42.75" customHeight="1" x14ac:dyDescent="0.25">
      <c r="A15" s="106" t="s">
        <v>169</v>
      </c>
      <c r="B15" s="108"/>
      <c r="C15" s="11"/>
    </row>
    <row r="16" spans="1:3" x14ac:dyDescent="0.25">
      <c r="A16" s="41"/>
      <c r="B16" s="11"/>
      <c r="C16" s="11"/>
    </row>
    <row r="17" spans="1:4" x14ac:dyDescent="0.25">
      <c r="A17" s="113" t="s">
        <v>19</v>
      </c>
      <c r="B17" s="113"/>
      <c r="C17" s="11"/>
    </row>
    <row r="18" spans="1:4" ht="59.25" customHeight="1" x14ac:dyDescent="0.25">
      <c r="A18" s="106" t="s">
        <v>168</v>
      </c>
      <c r="B18" s="108"/>
      <c r="C18" s="11"/>
    </row>
    <row r="19" spans="1:4" x14ac:dyDescent="0.25">
      <c r="A19" s="12"/>
      <c r="B19" s="7"/>
      <c r="C19" s="11"/>
    </row>
    <row r="20" spans="1:4" x14ac:dyDescent="0.25">
      <c r="A20" s="113" t="s">
        <v>15</v>
      </c>
      <c r="B20" s="113"/>
      <c r="C20" s="13"/>
    </row>
    <row r="21" spans="1:4" ht="102" customHeight="1" x14ac:dyDescent="0.25">
      <c r="A21" s="106" t="s">
        <v>135</v>
      </c>
      <c r="B21" s="108"/>
      <c r="C21" s="30"/>
    </row>
    <row r="23" spans="1:4" x14ac:dyDescent="0.25">
      <c r="A23" s="28" t="s">
        <v>16</v>
      </c>
      <c r="B23" s="28" t="s">
        <v>2</v>
      </c>
      <c r="C23" s="16"/>
    </row>
    <row r="24" spans="1:4" ht="45" x14ac:dyDescent="0.25">
      <c r="A24" s="47" t="s">
        <v>136</v>
      </c>
      <c r="B24" s="47" t="s">
        <v>103</v>
      </c>
      <c r="C24" s="29"/>
      <c r="D24" s="14"/>
    </row>
    <row r="25" spans="1:4" ht="30" x14ac:dyDescent="0.25">
      <c r="A25" s="47" t="s">
        <v>54</v>
      </c>
      <c r="B25" s="47" t="s">
        <v>102</v>
      </c>
      <c r="C25" s="14"/>
    </row>
    <row r="26" spans="1:4" x14ac:dyDescent="0.25">
      <c r="A26" s="29"/>
      <c r="B26" s="14"/>
      <c r="C26" s="14"/>
    </row>
    <row r="27" spans="1:4" x14ac:dyDescent="0.25">
      <c r="A27" s="29"/>
      <c r="B27" s="14"/>
      <c r="C27" s="14"/>
    </row>
    <row r="28" spans="1:4" x14ac:dyDescent="0.25">
      <c r="A28" s="114" t="s">
        <v>3</v>
      </c>
      <c r="B28" s="114"/>
      <c r="C28" s="7"/>
    </row>
    <row r="29" spans="1:4" ht="30" x14ac:dyDescent="0.25">
      <c r="A29" s="28" t="s">
        <v>4</v>
      </c>
      <c r="B29" s="28" t="s">
        <v>17</v>
      </c>
      <c r="C29" s="32" t="s">
        <v>5</v>
      </c>
      <c r="D29" s="40" t="s">
        <v>18</v>
      </c>
    </row>
    <row r="30" spans="1:4" x14ac:dyDescent="0.25">
      <c r="A30" s="20" t="s">
        <v>55</v>
      </c>
      <c r="B30" s="20" t="s">
        <v>104</v>
      </c>
      <c r="C30" s="72">
        <f>24*80*15</f>
        <v>28800</v>
      </c>
      <c r="D30" s="2" t="s">
        <v>46</v>
      </c>
    </row>
    <row r="31" spans="1:4" x14ac:dyDescent="0.25">
      <c r="A31" s="17" t="s">
        <v>56</v>
      </c>
      <c r="B31" s="17" t="s">
        <v>107</v>
      </c>
      <c r="C31" s="50">
        <f>4*250*23</f>
        <v>23000</v>
      </c>
      <c r="D31" s="2" t="s">
        <v>57</v>
      </c>
    </row>
    <row r="32" spans="1:4" x14ac:dyDescent="0.25">
      <c r="A32" s="33" t="s">
        <v>58</v>
      </c>
      <c r="B32" s="33" t="s">
        <v>108</v>
      </c>
      <c r="C32" s="50">
        <f>4*2000</f>
        <v>8000</v>
      </c>
      <c r="D32" s="2" t="s">
        <v>59</v>
      </c>
    </row>
    <row r="33" spans="1:4" ht="30" x14ac:dyDescent="0.25">
      <c r="A33" s="33" t="s">
        <v>60</v>
      </c>
      <c r="B33" s="33" t="s">
        <v>125</v>
      </c>
      <c r="C33" s="50">
        <f>4*2*1125*23</f>
        <v>207000</v>
      </c>
      <c r="D33" s="2" t="s">
        <v>57</v>
      </c>
    </row>
    <row r="34" spans="1:4" ht="30" x14ac:dyDescent="0.25">
      <c r="A34" s="33" t="s">
        <v>61</v>
      </c>
      <c r="B34" s="33" t="s">
        <v>109</v>
      </c>
      <c r="C34" s="50">
        <f>4*300*24</f>
        <v>28800</v>
      </c>
      <c r="D34" s="17" t="s">
        <v>62</v>
      </c>
    </row>
    <row r="35" spans="1:4" ht="30" x14ac:dyDescent="0.25">
      <c r="A35" s="17" t="s">
        <v>63</v>
      </c>
      <c r="B35" s="17" t="s">
        <v>110</v>
      </c>
      <c r="C35" s="50">
        <f>25*21*22</f>
        <v>11550</v>
      </c>
      <c r="D35" s="2" t="s">
        <v>64</v>
      </c>
    </row>
    <row r="36" spans="1:4" ht="15.75" thickBot="1" x14ac:dyDescent="0.3">
      <c r="A36" s="17"/>
      <c r="B36" s="17"/>
      <c r="C36" s="73"/>
      <c r="D36" s="2"/>
    </row>
    <row r="37" spans="1:4" ht="15.75" thickBot="1" x14ac:dyDescent="0.3">
      <c r="A37" s="14"/>
      <c r="B37" s="23" t="s">
        <v>6</v>
      </c>
      <c r="C37" s="74">
        <f>SUM(C30:C36)</f>
        <v>307150</v>
      </c>
    </row>
    <row r="38" spans="1:4" x14ac:dyDescent="0.25">
      <c r="A38" s="14"/>
      <c r="B38" s="23"/>
      <c r="C38" s="75"/>
    </row>
    <row r="39" spans="1:4" x14ac:dyDescent="0.25">
      <c r="A39" s="7"/>
      <c r="B39" s="7"/>
      <c r="C39" s="7"/>
    </row>
    <row r="40" spans="1:4" x14ac:dyDescent="0.25">
      <c r="A40" s="24" t="s">
        <v>7</v>
      </c>
      <c r="B40" s="7"/>
      <c r="C40" s="7"/>
    </row>
    <row r="41" spans="1:4" ht="30" x14ac:dyDescent="0.25">
      <c r="A41" s="32" t="s">
        <v>8</v>
      </c>
      <c r="B41" s="32" t="s">
        <v>10</v>
      </c>
      <c r="C41" s="28" t="s">
        <v>9</v>
      </c>
      <c r="D41" s="38"/>
    </row>
    <row r="42" spans="1:4" x14ac:dyDescent="0.25">
      <c r="A42" s="25" t="s">
        <v>111</v>
      </c>
      <c r="B42" s="25" t="s">
        <v>113</v>
      </c>
      <c r="C42" s="26">
        <f>(C37-C35)*0.12</f>
        <v>35472</v>
      </c>
      <c r="D42" s="38"/>
    </row>
    <row r="43" spans="1:4" x14ac:dyDescent="0.25">
      <c r="A43" s="25" t="s">
        <v>65</v>
      </c>
      <c r="B43" s="25" t="s">
        <v>115</v>
      </c>
      <c r="C43" s="26">
        <f>C37-C42-C44</f>
        <v>260128</v>
      </c>
      <c r="D43" s="76"/>
    </row>
    <row r="44" spans="1:4" ht="45" x14ac:dyDescent="0.25">
      <c r="A44" s="25" t="s">
        <v>66</v>
      </c>
      <c r="B44" s="17" t="s">
        <v>114</v>
      </c>
      <c r="C44" s="51">
        <f>C35</f>
        <v>11550</v>
      </c>
      <c r="D44" s="77"/>
    </row>
    <row r="45" spans="1:4" x14ac:dyDescent="0.25">
      <c r="A45" s="17"/>
      <c r="B45" s="25"/>
      <c r="C45" s="51"/>
    </row>
    <row r="46" spans="1:4" x14ac:dyDescent="0.25">
      <c r="A46" s="17"/>
      <c r="B46" s="25"/>
      <c r="C46" s="51"/>
    </row>
    <row r="47" spans="1:4" x14ac:dyDescent="0.25">
      <c r="A47" s="17"/>
      <c r="B47" s="25"/>
      <c r="C47" s="51"/>
    </row>
    <row r="48" spans="1:4" x14ac:dyDescent="0.25">
      <c r="A48" s="17"/>
      <c r="B48" s="25"/>
      <c r="C48" s="51"/>
    </row>
    <row r="49" spans="1:3" x14ac:dyDescent="0.25">
      <c r="A49" s="17"/>
      <c r="B49" s="17"/>
      <c r="C49" s="51"/>
    </row>
    <row r="50" spans="1:3" ht="15.75" thickBot="1" x14ac:dyDescent="0.3">
      <c r="A50" s="17"/>
      <c r="B50" s="17"/>
      <c r="C50" s="35"/>
    </row>
    <row r="51" spans="1:3" ht="15.75" thickBot="1" x14ac:dyDescent="0.3">
      <c r="B51" s="34" t="s">
        <v>6</v>
      </c>
      <c r="C51" s="37">
        <f>SUM(C42:C50)</f>
        <v>307150</v>
      </c>
    </row>
    <row r="53" spans="1:3" x14ac:dyDescent="0.25">
      <c r="B53" s="34" t="s">
        <v>11</v>
      </c>
      <c r="C53" s="38">
        <f>C37-C51</f>
        <v>0</v>
      </c>
    </row>
    <row r="56" spans="1:3" x14ac:dyDescent="0.25">
      <c r="A56" s="3" t="s">
        <v>29</v>
      </c>
      <c r="B56" s="3" t="s">
        <v>1</v>
      </c>
    </row>
    <row r="57" spans="1:3" ht="75" x14ac:dyDescent="0.25">
      <c r="A57" s="71" t="s">
        <v>77</v>
      </c>
      <c r="B57" s="71" t="s">
        <v>78</v>
      </c>
    </row>
    <row r="58" spans="1:3" ht="45" x14ac:dyDescent="0.25">
      <c r="A58" s="17" t="s">
        <v>67</v>
      </c>
      <c r="B58" s="17" t="s">
        <v>68</v>
      </c>
    </row>
    <row r="59" spans="1:3" ht="30" x14ac:dyDescent="0.25">
      <c r="A59" s="2" t="s">
        <v>112</v>
      </c>
      <c r="B59" s="71" t="s">
        <v>116</v>
      </c>
    </row>
    <row r="62" spans="1:3" x14ac:dyDescent="0.25">
      <c r="A62" s="7"/>
      <c r="B62" s="7"/>
    </row>
  </sheetData>
  <mergeCells count="7">
    <mergeCell ref="A28:B28"/>
    <mergeCell ref="A14:B14"/>
    <mergeCell ref="A15:B15"/>
    <mergeCell ref="A17:B17"/>
    <mergeCell ref="A18:B18"/>
    <mergeCell ref="A20:B20"/>
    <mergeCell ref="A21:B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J72"/>
  <sheetViews>
    <sheetView topLeftCell="A17" workbookViewId="0">
      <selection activeCell="A18" sqref="A18:B18"/>
    </sheetView>
  </sheetViews>
  <sheetFormatPr defaultRowHeight="15" x14ac:dyDescent="0.25"/>
  <cols>
    <col min="1" max="1" width="68.28515625" customWidth="1"/>
    <col min="2" max="2" width="55.7109375" customWidth="1"/>
    <col min="3" max="3" width="14.42578125" style="53" customWidth="1"/>
    <col min="4" max="4" width="27.7109375" style="86" customWidth="1"/>
    <col min="5" max="5" width="19" bestFit="1" customWidth="1"/>
  </cols>
  <sheetData>
    <row r="7" spans="1:3" customFormat="1" x14ac:dyDescent="0.25">
      <c r="A7" s="4" t="s">
        <v>43</v>
      </c>
      <c r="C7" s="53"/>
    </row>
    <row r="8" spans="1:3" customFormat="1" ht="36.75" customHeight="1" x14ac:dyDescent="0.25">
      <c r="A8" s="27" t="s">
        <v>12</v>
      </c>
      <c r="B8" s="17" t="s">
        <v>152</v>
      </c>
      <c r="C8" s="53"/>
    </row>
    <row r="9" spans="1:3" customFormat="1" x14ac:dyDescent="0.25">
      <c r="B9" s="8"/>
      <c r="C9" s="54"/>
    </row>
    <row r="10" spans="1:3" customFormat="1" ht="51" customHeight="1" x14ac:dyDescent="0.25">
      <c r="A10" s="39" t="s">
        <v>13</v>
      </c>
      <c r="B10" s="46" t="s">
        <v>84</v>
      </c>
      <c r="C10" s="55"/>
    </row>
    <row r="11" spans="1:3" customFormat="1" x14ac:dyDescent="0.25">
      <c r="C11" s="54"/>
    </row>
    <row r="12" spans="1:3" customFormat="1" ht="39.75" customHeight="1" x14ac:dyDescent="0.25">
      <c r="A12" s="31" t="s">
        <v>14</v>
      </c>
      <c r="B12" s="17" t="s">
        <v>156</v>
      </c>
      <c r="C12" s="56"/>
    </row>
    <row r="13" spans="1:3" customFormat="1" x14ac:dyDescent="0.25">
      <c r="A13" s="41"/>
      <c r="B13" s="11"/>
      <c r="C13" s="56"/>
    </row>
    <row r="14" spans="1:3" customFormat="1" x14ac:dyDescent="0.25">
      <c r="A14" s="113" t="s">
        <v>20</v>
      </c>
      <c r="B14" s="113"/>
      <c r="C14" s="56"/>
    </row>
    <row r="15" spans="1:3" customFormat="1" ht="72" customHeight="1" x14ac:dyDescent="0.25">
      <c r="A15" s="106" t="s">
        <v>162</v>
      </c>
      <c r="B15" s="108"/>
      <c r="C15" s="56"/>
    </row>
    <row r="16" spans="1:3" customFormat="1" x14ac:dyDescent="0.25">
      <c r="A16" s="41"/>
      <c r="B16" s="11"/>
      <c r="C16" s="56"/>
    </row>
    <row r="17" spans="1:4" x14ac:dyDescent="0.25">
      <c r="A17" s="113" t="s">
        <v>19</v>
      </c>
      <c r="B17" s="113"/>
      <c r="C17" s="56"/>
      <c r="D17"/>
    </row>
    <row r="18" spans="1:4" ht="202.5" customHeight="1" x14ac:dyDescent="0.25">
      <c r="A18" s="106" t="s">
        <v>165</v>
      </c>
      <c r="B18" s="108"/>
      <c r="C18" s="56"/>
      <c r="D18"/>
    </row>
    <row r="19" spans="1:4" x14ac:dyDescent="0.25">
      <c r="A19" s="12"/>
      <c r="B19" s="7"/>
      <c r="C19" s="56"/>
      <c r="D19"/>
    </row>
    <row r="20" spans="1:4" x14ac:dyDescent="0.25">
      <c r="A20" s="113" t="s">
        <v>15</v>
      </c>
      <c r="B20" s="113"/>
      <c r="C20" s="57"/>
      <c r="D20"/>
    </row>
    <row r="21" spans="1:4" ht="209.25" customHeight="1" x14ac:dyDescent="0.25">
      <c r="A21" s="106" t="s">
        <v>158</v>
      </c>
      <c r="B21" s="108"/>
      <c r="C21" s="58"/>
      <c r="D21"/>
    </row>
    <row r="23" spans="1:4" ht="54" customHeight="1" x14ac:dyDescent="0.25">
      <c r="A23" s="28" t="s">
        <v>16</v>
      </c>
      <c r="B23" s="28" t="s">
        <v>2</v>
      </c>
      <c r="C23" s="59" t="e">
        <f>#REF!&amp;"; "&amp;#REF!&amp;"; "&amp;#REF!&amp;";"&amp;A25&amp;";"&amp;#REF!&amp;"; "&amp;A26&amp;";"&amp;A27&amp;";"&amp;A28&amp;";"&amp;A29</f>
        <v>#REF!</v>
      </c>
      <c r="D23"/>
    </row>
    <row r="24" spans="1:4" ht="75" x14ac:dyDescent="0.25">
      <c r="A24" s="47" t="s">
        <v>157</v>
      </c>
      <c r="B24" s="25" t="s">
        <v>41</v>
      </c>
      <c r="C24" s="60"/>
      <c r="D24"/>
    </row>
    <row r="25" spans="1:4" x14ac:dyDescent="0.25">
      <c r="A25" s="47" t="s">
        <v>30</v>
      </c>
      <c r="B25" s="25" t="s">
        <v>124</v>
      </c>
      <c r="C25" s="61"/>
      <c r="D25"/>
    </row>
    <row r="26" spans="1:4" x14ac:dyDescent="0.25">
      <c r="A26" s="25" t="s">
        <v>37</v>
      </c>
      <c r="B26" s="17" t="s">
        <v>44</v>
      </c>
      <c r="C26" s="61"/>
      <c r="D26"/>
    </row>
    <row r="27" spans="1:4" x14ac:dyDescent="0.25">
      <c r="A27" s="18"/>
      <c r="B27" s="18"/>
      <c r="C27" s="61"/>
      <c r="D27"/>
    </row>
    <row r="28" spans="1:4" x14ac:dyDescent="0.25">
      <c r="A28" s="18"/>
      <c r="B28" s="18"/>
      <c r="C28" s="61"/>
      <c r="D28"/>
    </row>
    <row r="29" spans="1:4" x14ac:dyDescent="0.25">
      <c r="A29" s="25"/>
      <c r="B29" s="25"/>
      <c r="C29" s="61"/>
      <c r="D29"/>
    </row>
    <row r="30" spans="1:4" x14ac:dyDescent="0.25">
      <c r="A30" s="14"/>
      <c r="B30" s="19"/>
      <c r="C30" s="61"/>
      <c r="D30"/>
    </row>
    <row r="31" spans="1:4" x14ac:dyDescent="0.25">
      <c r="A31" s="14"/>
      <c r="B31" s="49"/>
      <c r="C31" s="61"/>
    </row>
    <row r="32" spans="1:4" ht="15" customHeight="1" x14ac:dyDescent="0.25">
      <c r="A32" s="14"/>
      <c r="B32" s="49"/>
      <c r="C32" s="61"/>
    </row>
    <row r="33" spans="1:10" x14ac:dyDescent="0.25">
      <c r="A33" s="14"/>
      <c r="B33" s="49"/>
      <c r="C33" s="61"/>
    </row>
    <row r="34" spans="1:10" x14ac:dyDescent="0.25">
      <c r="A34" s="14"/>
      <c r="B34" s="49"/>
      <c r="C34" s="61"/>
    </row>
    <row r="35" spans="1:10" x14ac:dyDescent="0.25">
      <c r="A35" s="7"/>
      <c r="B35" s="14"/>
      <c r="C35" s="61"/>
    </row>
    <row r="36" spans="1:10" ht="15" customHeight="1" x14ac:dyDescent="0.25">
      <c r="A36" s="112" t="s">
        <v>3</v>
      </c>
      <c r="B36" s="112"/>
      <c r="C36" s="61"/>
    </row>
    <row r="37" spans="1:10" ht="30" x14ac:dyDescent="0.25">
      <c r="A37" s="28" t="s">
        <v>4</v>
      </c>
      <c r="B37" s="28" t="s">
        <v>17</v>
      </c>
      <c r="C37" s="62" t="s">
        <v>5</v>
      </c>
      <c r="D37" s="87" t="s">
        <v>18</v>
      </c>
    </row>
    <row r="38" spans="1:10" ht="30" x14ac:dyDescent="0.25">
      <c r="A38" s="89" t="s">
        <v>32</v>
      </c>
      <c r="B38" s="91" t="s">
        <v>75</v>
      </c>
      <c r="C38" s="63">
        <f>1*160*24*15</f>
        <v>57600</v>
      </c>
      <c r="D38" s="93" t="s">
        <v>33</v>
      </c>
    </row>
    <row r="39" spans="1:10" ht="30" x14ac:dyDescent="0.25">
      <c r="A39" s="89" t="s">
        <v>86</v>
      </c>
      <c r="B39" s="89" t="s">
        <v>90</v>
      </c>
      <c r="C39" s="22">
        <f>24*300</f>
        <v>7200</v>
      </c>
      <c r="D39" s="93" t="s">
        <v>33</v>
      </c>
    </row>
    <row r="40" spans="1:10" ht="30" x14ac:dyDescent="0.25">
      <c r="A40" s="82" t="s">
        <v>87</v>
      </c>
      <c r="B40" s="82" t="s">
        <v>88</v>
      </c>
      <c r="C40" s="21">
        <v>2000</v>
      </c>
      <c r="D40" s="82" t="s">
        <v>91</v>
      </c>
    </row>
    <row r="41" spans="1:10" ht="30" x14ac:dyDescent="0.25">
      <c r="A41" s="82" t="s">
        <v>89</v>
      </c>
      <c r="B41" s="82" t="s">
        <v>92</v>
      </c>
      <c r="C41" s="21">
        <v>5000</v>
      </c>
      <c r="D41" s="82" t="s">
        <v>91</v>
      </c>
    </row>
    <row r="42" spans="1:10" ht="30" customHeight="1" x14ac:dyDescent="0.25">
      <c r="A42" s="82" t="s">
        <v>93</v>
      </c>
      <c r="B42" s="82" t="s">
        <v>139</v>
      </c>
      <c r="C42" s="21">
        <v>20000</v>
      </c>
      <c r="D42" s="94">
        <v>42675</v>
      </c>
    </row>
    <row r="43" spans="1:10" ht="90" x14ac:dyDescent="0.25">
      <c r="A43" s="82" t="s">
        <v>99</v>
      </c>
      <c r="B43" s="82" t="s">
        <v>148</v>
      </c>
      <c r="C43" s="64">
        <f>3200+4800+ 1280*15+1500</f>
        <v>28700</v>
      </c>
      <c r="D43" s="82" t="s">
        <v>45</v>
      </c>
      <c r="F43" s="83"/>
      <c r="G43" s="83"/>
      <c r="H43" s="84"/>
    </row>
    <row r="44" spans="1:10" ht="44.25" customHeight="1" x14ac:dyDescent="0.25">
      <c r="A44" s="92" t="s">
        <v>147</v>
      </c>
      <c r="B44" s="92" t="s">
        <v>142</v>
      </c>
      <c r="C44" s="64">
        <f>15*5*160*17</f>
        <v>204000</v>
      </c>
      <c r="D44" s="17" t="s">
        <v>34</v>
      </c>
      <c r="F44" s="14"/>
      <c r="G44" s="14"/>
      <c r="H44" s="85"/>
    </row>
    <row r="45" spans="1:10" ht="45" x14ac:dyDescent="0.25">
      <c r="A45" s="92" t="s">
        <v>146</v>
      </c>
      <c r="B45" s="92" t="s">
        <v>50</v>
      </c>
      <c r="C45" s="64">
        <f>6*2*400</f>
        <v>4800</v>
      </c>
      <c r="D45" s="17" t="s">
        <v>52</v>
      </c>
      <c r="E45" s="78"/>
      <c r="F45" s="14"/>
      <c r="G45" s="14"/>
      <c r="H45" s="85"/>
      <c r="I45" s="52"/>
      <c r="J45" s="14"/>
    </row>
    <row r="46" spans="1:10" ht="62.25" customHeight="1" x14ac:dyDescent="0.25">
      <c r="A46" s="92" t="s">
        <v>131</v>
      </c>
      <c r="B46" s="92" t="s">
        <v>143</v>
      </c>
      <c r="C46" s="65">
        <f>15*200*17</f>
        <v>51000</v>
      </c>
      <c r="D46" s="17" t="s">
        <v>51</v>
      </c>
    </row>
    <row r="47" spans="1:10" x14ac:dyDescent="0.25">
      <c r="A47" s="71" t="s">
        <v>145</v>
      </c>
      <c r="B47" s="17" t="s">
        <v>144</v>
      </c>
      <c r="C47" s="65">
        <f>17*400*6</f>
        <v>40800</v>
      </c>
      <c r="D47" s="17" t="s">
        <v>48</v>
      </c>
    </row>
    <row r="48" spans="1:10" x14ac:dyDescent="0.25">
      <c r="A48" s="17" t="s">
        <v>95</v>
      </c>
      <c r="B48" s="17" t="s">
        <v>96</v>
      </c>
      <c r="C48" s="36">
        <v>16800</v>
      </c>
      <c r="D48" s="2" t="s">
        <v>97</v>
      </c>
    </row>
    <row r="49" spans="1:5" x14ac:dyDescent="0.25">
      <c r="A49" s="17"/>
      <c r="B49" s="78"/>
      <c r="C49" s="66"/>
      <c r="D49" s="81"/>
    </row>
    <row r="50" spans="1:5" x14ac:dyDescent="0.25">
      <c r="A50" s="14"/>
      <c r="B50" s="23" t="s">
        <v>6</v>
      </c>
      <c r="C50" s="80">
        <f>SUM(C38:C49)</f>
        <v>437900</v>
      </c>
      <c r="D50" s="81"/>
    </row>
    <row r="51" spans="1:5" x14ac:dyDescent="0.25">
      <c r="A51" s="14"/>
      <c r="B51" s="23"/>
      <c r="C51" s="79"/>
      <c r="D51" s="6"/>
    </row>
    <row r="52" spans="1:5" x14ac:dyDescent="0.25">
      <c r="A52" s="7"/>
      <c r="B52" s="7"/>
    </row>
    <row r="53" spans="1:5" x14ac:dyDescent="0.25">
      <c r="A53" s="24" t="s">
        <v>7</v>
      </c>
      <c r="B53" s="7"/>
      <c r="C53" s="67"/>
    </row>
    <row r="54" spans="1:5" ht="30" x14ac:dyDescent="0.25">
      <c r="A54" s="32" t="s">
        <v>8</v>
      </c>
      <c r="B54" s="32" t="s">
        <v>10</v>
      </c>
      <c r="C54" s="68" t="s">
        <v>9</v>
      </c>
    </row>
    <row r="55" spans="1:5" x14ac:dyDescent="0.25">
      <c r="A55" s="17" t="s">
        <v>71</v>
      </c>
      <c r="B55" s="17" t="s">
        <v>73</v>
      </c>
      <c r="C55" s="64">
        <f>E55</f>
        <v>65685</v>
      </c>
      <c r="E55" s="53">
        <f>C50*15/100</f>
        <v>65685</v>
      </c>
    </row>
    <row r="56" spans="1:5" x14ac:dyDescent="0.25">
      <c r="A56" s="17" t="s">
        <v>72</v>
      </c>
      <c r="B56" s="25" t="s">
        <v>74</v>
      </c>
      <c r="C56" s="64">
        <f>E56</f>
        <v>372215</v>
      </c>
      <c r="E56" s="53">
        <f>C50*85/100</f>
        <v>372215</v>
      </c>
    </row>
    <row r="57" spans="1:5" x14ac:dyDescent="0.25">
      <c r="A57" s="17"/>
      <c r="B57" s="17"/>
      <c r="C57" s="66"/>
    </row>
    <row r="58" spans="1:5" ht="15.75" thickBot="1" x14ac:dyDescent="0.3">
      <c r="B58" s="34" t="s">
        <v>6</v>
      </c>
      <c r="C58" s="69">
        <f>SUM(C55:C57)</f>
        <v>437900</v>
      </c>
    </row>
    <row r="59" spans="1:5" ht="15.75" thickBot="1" x14ac:dyDescent="0.3">
      <c r="C59" s="70"/>
    </row>
    <row r="60" spans="1:5" x14ac:dyDescent="0.25">
      <c r="B60" s="34" t="s">
        <v>11</v>
      </c>
    </row>
    <row r="61" spans="1:5" x14ac:dyDescent="0.25">
      <c r="C61" s="53">
        <f>C50-C59</f>
        <v>437900</v>
      </c>
    </row>
    <row r="63" spans="1:5" x14ac:dyDescent="0.25">
      <c r="A63" s="3" t="s">
        <v>29</v>
      </c>
      <c r="B63" s="3" t="s">
        <v>1</v>
      </c>
      <c r="D63"/>
    </row>
    <row r="64" spans="1:5" ht="48" customHeight="1" x14ac:dyDescent="0.25">
      <c r="A64" s="71" t="s">
        <v>77</v>
      </c>
      <c r="B64" s="71" t="s">
        <v>78</v>
      </c>
      <c r="D64"/>
    </row>
    <row r="65" spans="1:4" ht="48" customHeight="1" x14ac:dyDescent="0.25">
      <c r="A65" s="71" t="s">
        <v>79</v>
      </c>
      <c r="B65" s="71" t="s">
        <v>76</v>
      </c>
      <c r="D65"/>
    </row>
    <row r="66" spans="1:4" ht="74.25" customHeight="1" x14ac:dyDescent="0.25">
      <c r="A66" s="71" t="s">
        <v>80</v>
      </c>
      <c r="B66" s="71" t="s">
        <v>81</v>
      </c>
      <c r="D66"/>
    </row>
    <row r="67" spans="1:4" ht="45" x14ac:dyDescent="0.25">
      <c r="A67" s="17" t="s">
        <v>67</v>
      </c>
      <c r="B67" s="17" t="s">
        <v>68</v>
      </c>
      <c r="D67"/>
    </row>
    <row r="68" spans="1:4" ht="63.75" customHeight="1" x14ac:dyDescent="0.25">
      <c r="A68" s="17" t="s">
        <v>83</v>
      </c>
      <c r="B68" s="17" t="s">
        <v>82</v>
      </c>
      <c r="D68"/>
    </row>
    <row r="69" spans="1:4" x14ac:dyDescent="0.25">
      <c r="A69" s="53"/>
      <c r="C69"/>
      <c r="D69"/>
    </row>
    <row r="70" spans="1:4" x14ac:dyDescent="0.25">
      <c r="A70" s="53"/>
      <c r="C70"/>
      <c r="D70"/>
    </row>
    <row r="71" spans="1:4" x14ac:dyDescent="0.25">
      <c r="A71" s="53"/>
      <c r="C71"/>
      <c r="D71"/>
    </row>
    <row r="72" spans="1:4" x14ac:dyDescent="0.25">
      <c r="A72" s="53"/>
      <c r="C72"/>
      <c r="D72"/>
    </row>
  </sheetData>
  <mergeCells count="7">
    <mergeCell ref="A36:B36"/>
    <mergeCell ref="A14:B14"/>
    <mergeCell ref="A15:B15"/>
    <mergeCell ref="A17:B17"/>
    <mergeCell ref="A18:B18"/>
    <mergeCell ref="A20:B20"/>
    <mergeCell ref="A21:B21"/>
  </mergeCell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62"/>
  <sheetViews>
    <sheetView topLeftCell="A11" workbookViewId="0">
      <selection activeCell="A15" sqref="A15:B15"/>
    </sheetView>
  </sheetViews>
  <sheetFormatPr defaultRowHeight="15" x14ac:dyDescent="0.25"/>
  <cols>
    <col min="1" max="1" width="37.140625" customWidth="1"/>
    <col min="2" max="2" width="49.7109375" customWidth="1"/>
    <col min="3" max="3" width="14.42578125" customWidth="1"/>
    <col min="4" max="4" width="25.5703125" customWidth="1"/>
    <col min="5" max="5" width="23" customWidth="1"/>
    <col min="257" max="257" width="28.42578125" customWidth="1"/>
    <col min="258" max="258" width="36.5703125" customWidth="1"/>
    <col min="259" max="259" width="14.42578125" customWidth="1"/>
    <col min="260" max="260" width="25.5703125" customWidth="1"/>
    <col min="261" max="261" width="23" customWidth="1"/>
    <col min="513" max="513" width="28.42578125" customWidth="1"/>
    <col min="514" max="514" width="36.5703125" customWidth="1"/>
    <col min="515" max="515" width="14.42578125" customWidth="1"/>
    <col min="516" max="516" width="25.5703125" customWidth="1"/>
    <col min="517" max="517" width="23" customWidth="1"/>
    <col min="769" max="769" width="28.42578125" customWidth="1"/>
    <col min="770" max="770" width="36.5703125" customWidth="1"/>
    <col min="771" max="771" width="14.42578125" customWidth="1"/>
    <col min="772" max="772" width="25.5703125" customWidth="1"/>
    <col min="773" max="773" width="23" customWidth="1"/>
    <col min="1025" max="1025" width="28.42578125" customWidth="1"/>
    <col min="1026" max="1026" width="36.5703125" customWidth="1"/>
    <col min="1027" max="1027" width="14.42578125" customWidth="1"/>
    <col min="1028" max="1028" width="25.5703125" customWidth="1"/>
    <col min="1029" max="1029" width="23" customWidth="1"/>
    <col min="1281" max="1281" width="28.42578125" customWidth="1"/>
    <col min="1282" max="1282" width="36.5703125" customWidth="1"/>
    <col min="1283" max="1283" width="14.42578125" customWidth="1"/>
    <col min="1284" max="1284" width="25.5703125" customWidth="1"/>
    <col min="1285" max="1285" width="23" customWidth="1"/>
    <col min="1537" max="1537" width="28.42578125" customWidth="1"/>
    <col min="1538" max="1538" width="36.5703125" customWidth="1"/>
    <col min="1539" max="1539" width="14.42578125" customWidth="1"/>
    <col min="1540" max="1540" width="25.5703125" customWidth="1"/>
    <col min="1541" max="1541" width="23" customWidth="1"/>
    <col min="1793" max="1793" width="28.42578125" customWidth="1"/>
    <col min="1794" max="1794" width="36.5703125" customWidth="1"/>
    <col min="1795" max="1795" width="14.42578125" customWidth="1"/>
    <col min="1796" max="1796" width="25.5703125" customWidth="1"/>
    <col min="1797" max="1797" width="23" customWidth="1"/>
    <col min="2049" max="2049" width="28.42578125" customWidth="1"/>
    <col min="2050" max="2050" width="36.5703125" customWidth="1"/>
    <col min="2051" max="2051" width="14.42578125" customWidth="1"/>
    <col min="2052" max="2052" width="25.5703125" customWidth="1"/>
    <col min="2053" max="2053" width="23" customWidth="1"/>
    <col min="2305" max="2305" width="28.42578125" customWidth="1"/>
    <col min="2306" max="2306" width="36.5703125" customWidth="1"/>
    <col min="2307" max="2307" width="14.42578125" customWidth="1"/>
    <col min="2308" max="2308" width="25.5703125" customWidth="1"/>
    <col min="2309" max="2309" width="23" customWidth="1"/>
    <col min="2561" max="2561" width="28.42578125" customWidth="1"/>
    <col min="2562" max="2562" width="36.5703125" customWidth="1"/>
    <col min="2563" max="2563" width="14.42578125" customWidth="1"/>
    <col min="2564" max="2564" width="25.5703125" customWidth="1"/>
    <col min="2565" max="2565" width="23" customWidth="1"/>
    <col min="2817" max="2817" width="28.42578125" customWidth="1"/>
    <col min="2818" max="2818" width="36.5703125" customWidth="1"/>
    <col min="2819" max="2819" width="14.42578125" customWidth="1"/>
    <col min="2820" max="2820" width="25.5703125" customWidth="1"/>
    <col min="2821" max="2821" width="23" customWidth="1"/>
    <col min="3073" max="3073" width="28.42578125" customWidth="1"/>
    <col min="3074" max="3074" width="36.5703125" customWidth="1"/>
    <col min="3075" max="3075" width="14.42578125" customWidth="1"/>
    <col min="3076" max="3076" width="25.5703125" customWidth="1"/>
    <col min="3077" max="3077" width="23" customWidth="1"/>
    <col min="3329" max="3329" width="28.42578125" customWidth="1"/>
    <col min="3330" max="3330" width="36.5703125" customWidth="1"/>
    <col min="3331" max="3331" width="14.42578125" customWidth="1"/>
    <col min="3332" max="3332" width="25.5703125" customWidth="1"/>
    <col min="3333" max="3333" width="23" customWidth="1"/>
    <col min="3585" max="3585" width="28.42578125" customWidth="1"/>
    <col min="3586" max="3586" width="36.5703125" customWidth="1"/>
    <col min="3587" max="3587" width="14.42578125" customWidth="1"/>
    <col min="3588" max="3588" width="25.5703125" customWidth="1"/>
    <col min="3589" max="3589" width="23" customWidth="1"/>
    <col min="3841" max="3841" width="28.42578125" customWidth="1"/>
    <col min="3842" max="3842" width="36.5703125" customWidth="1"/>
    <col min="3843" max="3843" width="14.42578125" customWidth="1"/>
    <col min="3844" max="3844" width="25.5703125" customWidth="1"/>
    <col min="3845" max="3845" width="23" customWidth="1"/>
    <col min="4097" max="4097" width="28.42578125" customWidth="1"/>
    <col min="4098" max="4098" width="36.5703125" customWidth="1"/>
    <col min="4099" max="4099" width="14.42578125" customWidth="1"/>
    <col min="4100" max="4100" width="25.5703125" customWidth="1"/>
    <col min="4101" max="4101" width="23" customWidth="1"/>
    <col min="4353" max="4353" width="28.42578125" customWidth="1"/>
    <col min="4354" max="4354" width="36.5703125" customWidth="1"/>
    <col min="4355" max="4355" width="14.42578125" customWidth="1"/>
    <col min="4356" max="4356" width="25.5703125" customWidth="1"/>
    <col min="4357" max="4357" width="23" customWidth="1"/>
    <col min="4609" max="4609" width="28.42578125" customWidth="1"/>
    <col min="4610" max="4610" width="36.5703125" customWidth="1"/>
    <col min="4611" max="4611" width="14.42578125" customWidth="1"/>
    <col min="4612" max="4612" width="25.5703125" customWidth="1"/>
    <col min="4613" max="4613" width="23" customWidth="1"/>
    <col min="4865" max="4865" width="28.42578125" customWidth="1"/>
    <col min="4866" max="4866" width="36.5703125" customWidth="1"/>
    <col min="4867" max="4867" width="14.42578125" customWidth="1"/>
    <col min="4868" max="4868" width="25.5703125" customWidth="1"/>
    <col min="4869" max="4869" width="23" customWidth="1"/>
    <col min="5121" max="5121" width="28.42578125" customWidth="1"/>
    <col min="5122" max="5122" width="36.5703125" customWidth="1"/>
    <col min="5123" max="5123" width="14.42578125" customWidth="1"/>
    <col min="5124" max="5124" width="25.5703125" customWidth="1"/>
    <col min="5125" max="5125" width="23" customWidth="1"/>
    <col min="5377" max="5377" width="28.42578125" customWidth="1"/>
    <col min="5378" max="5378" width="36.5703125" customWidth="1"/>
    <col min="5379" max="5379" width="14.42578125" customWidth="1"/>
    <col min="5380" max="5380" width="25.5703125" customWidth="1"/>
    <col min="5381" max="5381" width="23" customWidth="1"/>
    <col min="5633" max="5633" width="28.42578125" customWidth="1"/>
    <col min="5634" max="5634" width="36.5703125" customWidth="1"/>
    <col min="5635" max="5635" width="14.42578125" customWidth="1"/>
    <col min="5636" max="5636" width="25.5703125" customWidth="1"/>
    <col min="5637" max="5637" width="23" customWidth="1"/>
    <col min="5889" max="5889" width="28.42578125" customWidth="1"/>
    <col min="5890" max="5890" width="36.5703125" customWidth="1"/>
    <col min="5891" max="5891" width="14.42578125" customWidth="1"/>
    <col min="5892" max="5892" width="25.5703125" customWidth="1"/>
    <col min="5893" max="5893" width="23" customWidth="1"/>
    <col min="6145" max="6145" width="28.42578125" customWidth="1"/>
    <col min="6146" max="6146" width="36.5703125" customWidth="1"/>
    <col min="6147" max="6147" width="14.42578125" customWidth="1"/>
    <col min="6148" max="6148" width="25.5703125" customWidth="1"/>
    <col min="6149" max="6149" width="23" customWidth="1"/>
    <col min="6401" max="6401" width="28.42578125" customWidth="1"/>
    <col min="6402" max="6402" width="36.5703125" customWidth="1"/>
    <col min="6403" max="6403" width="14.42578125" customWidth="1"/>
    <col min="6404" max="6404" width="25.5703125" customWidth="1"/>
    <col min="6405" max="6405" width="23" customWidth="1"/>
    <col min="6657" max="6657" width="28.42578125" customWidth="1"/>
    <col min="6658" max="6658" width="36.5703125" customWidth="1"/>
    <col min="6659" max="6659" width="14.42578125" customWidth="1"/>
    <col min="6660" max="6660" width="25.5703125" customWidth="1"/>
    <col min="6661" max="6661" width="23" customWidth="1"/>
    <col min="6913" max="6913" width="28.42578125" customWidth="1"/>
    <col min="6914" max="6914" width="36.5703125" customWidth="1"/>
    <col min="6915" max="6915" width="14.42578125" customWidth="1"/>
    <col min="6916" max="6916" width="25.5703125" customWidth="1"/>
    <col min="6917" max="6917" width="23" customWidth="1"/>
    <col min="7169" max="7169" width="28.42578125" customWidth="1"/>
    <col min="7170" max="7170" width="36.5703125" customWidth="1"/>
    <col min="7171" max="7171" width="14.42578125" customWidth="1"/>
    <col min="7172" max="7172" width="25.5703125" customWidth="1"/>
    <col min="7173" max="7173" width="23" customWidth="1"/>
    <col min="7425" max="7425" width="28.42578125" customWidth="1"/>
    <col min="7426" max="7426" width="36.5703125" customWidth="1"/>
    <col min="7427" max="7427" width="14.42578125" customWidth="1"/>
    <col min="7428" max="7428" width="25.5703125" customWidth="1"/>
    <col min="7429" max="7429" width="23" customWidth="1"/>
    <col min="7681" max="7681" width="28.42578125" customWidth="1"/>
    <col min="7682" max="7682" width="36.5703125" customWidth="1"/>
    <col min="7683" max="7683" width="14.42578125" customWidth="1"/>
    <col min="7684" max="7684" width="25.5703125" customWidth="1"/>
    <col min="7685" max="7685" width="23" customWidth="1"/>
    <col min="7937" max="7937" width="28.42578125" customWidth="1"/>
    <col min="7938" max="7938" width="36.5703125" customWidth="1"/>
    <col min="7939" max="7939" width="14.42578125" customWidth="1"/>
    <col min="7940" max="7940" width="25.5703125" customWidth="1"/>
    <col min="7941" max="7941" width="23" customWidth="1"/>
    <col min="8193" max="8193" width="28.42578125" customWidth="1"/>
    <col min="8194" max="8194" width="36.5703125" customWidth="1"/>
    <col min="8195" max="8195" width="14.42578125" customWidth="1"/>
    <col min="8196" max="8196" width="25.5703125" customWidth="1"/>
    <col min="8197" max="8197" width="23" customWidth="1"/>
    <col min="8449" max="8449" width="28.42578125" customWidth="1"/>
    <col min="8450" max="8450" width="36.5703125" customWidth="1"/>
    <col min="8451" max="8451" width="14.42578125" customWidth="1"/>
    <col min="8452" max="8452" width="25.5703125" customWidth="1"/>
    <col min="8453" max="8453" width="23" customWidth="1"/>
    <col min="8705" max="8705" width="28.42578125" customWidth="1"/>
    <col min="8706" max="8706" width="36.5703125" customWidth="1"/>
    <col min="8707" max="8707" width="14.42578125" customWidth="1"/>
    <col min="8708" max="8708" width="25.5703125" customWidth="1"/>
    <col min="8709" max="8709" width="23" customWidth="1"/>
    <col min="8961" max="8961" width="28.42578125" customWidth="1"/>
    <col min="8962" max="8962" width="36.5703125" customWidth="1"/>
    <col min="8963" max="8963" width="14.42578125" customWidth="1"/>
    <col min="8964" max="8964" width="25.5703125" customWidth="1"/>
    <col min="8965" max="8965" width="23" customWidth="1"/>
    <col min="9217" max="9217" width="28.42578125" customWidth="1"/>
    <col min="9218" max="9218" width="36.5703125" customWidth="1"/>
    <col min="9219" max="9219" width="14.42578125" customWidth="1"/>
    <col min="9220" max="9220" width="25.5703125" customWidth="1"/>
    <col min="9221" max="9221" width="23" customWidth="1"/>
    <col min="9473" max="9473" width="28.42578125" customWidth="1"/>
    <col min="9474" max="9474" width="36.5703125" customWidth="1"/>
    <col min="9475" max="9475" width="14.42578125" customWidth="1"/>
    <col min="9476" max="9476" width="25.5703125" customWidth="1"/>
    <col min="9477" max="9477" width="23" customWidth="1"/>
    <col min="9729" max="9729" width="28.42578125" customWidth="1"/>
    <col min="9730" max="9730" width="36.5703125" customWidth="1"/>
    <col min="9731" max="9731" width="14.42578125" customWidth="1"/>
    <col min="9732" max="9732" width="25.5703125" customWidth="1"/>
    <col min="9733" max="9733" width="23" customWidth="1"/>
    <col min="9985" max="9985" width="28.42578125" customWidth="1"/>
    <col min="9986" max="9986" width="36.5703125" customWidth="1"/>
    <col min="9987" max="9987" width="14.42578125" customWidth="1"/>
    <col min="9988" max="9988" width="25.5703125" customWidth="1"/>
    <col min="9989" max="9989" width="23" customWidth="1"/>
    <col min="10241" max="10241" width="28.42578125" customWidth="1"/>
    <col min="10242" max="10242" width="36.5703125" customWidth="1"/>
    <col min="10243" max="10243" width="14.42578125" customWidth="1"/>
    <col min="10244" max="10244" width="25.5703125" customWidth="1"/>
    <col min="10245" max="10245" width="23" customWidth="1"/>
    <col min="10497" max="10497" width="28.42578125" customWidth="1"/>
    <col min="10498" max="10498" width="36.5703125" customWidth="1"/>
    <col min="10499" max="10499" width="14.42578125" customWidth="1"/>
    <col min="10500" max="10500" width="25.5703125" customWidth="1"/>
    <col min="10501" max="10501" width="23" customWidth="1"/>
    <col min="10753" max="10753" width="28.42578125" customWidth="1"/>
    <col min="10754" max="10754" width="36.5703125" customWidth="1"/>
    <col min="10755" max="10755" width="14.42578125" customWidth="1"/>
    <col min="10756" max="10756" width="25.5703125" customWidth="1"/>
    <col min="10757" max="10757" width="23" customWidth="1"/>
    <col min="11009" max="11009" width="28.42578125" customWidth="1"/>
    <col min="11010" max="11010" width="36.5703125" customWidth="1"/>
    <col min="11011" max="11011" width="14.42578125" customWidth="1"/>
    <col min="11012" max="11012" width="25.5703125" customWidth="1"/>
    <col min="11013" max="11013" width="23" customWidth="1"/>
    <col min="11265" max="11265" width="28.42578125" customWidth="1"/>
    <col min="11266" max="11266" width="36.5703125" customWidth="1"/>
    <col min="11267" max="11267" width="14.42578125" customWidth="1"/>
    <col min="11268" max="11268" width="25.5703125" customWidth="1"/>
    <col min="11269" max="11269" width="23" customWidth="1"/>
    <col min="11521" max="11521" width="28.42578125" customWidth="1"/>
    <col min="11522" max="11522" width="36.5703125" customWidth="1"/>
    <col min="11523" max="11523" width="14.42578125" customWidth="1"/>
    <col min="11524" max="11524" width="25.5703125" customWidth="1"/>
    <col min="11525" max="11525" width="23" customWidth="1"/>
    <col min="11777" max="11777" width="28.42578125" customWidth="1"/>
    <col min="11778" max="11778" width="36.5703125" customWidth="1"/>
    <col min="11779" max="11779" width="14.42578125" customWidth="1"/>
    <col min="11780" max="11780" width="25.5703125" customWidth="1"/>
    <col min="11781" max="11781" width="23" customWidth="1"/>
    <col min="12033" max="12033" width="28.42578125" customWidth="1"/>
    <col min="12034" max="12034" width="36.5703125" customWidth="1"/>
    <col min="12035" max="12035" width="14.42578125" customWidth="1"/>
    <col min="12036" max="12036" width="25.5703125" customWidth="1"/>
    <col min="12037" max="12037" width="23" customWidth="1"/>
    <col min="12289" max="12289" width="28.42578125" customWidth="1"/>
    <col min="12290" max="12290" width="36.5703125" customWidth="1"/>
    <col min="12291" max="12291" width="14.42578125" customWidth="1"/>
    <col min="12292" max="12292" width="25.5703125" customWidth="1"/>
    <col min="12293" max="12293" width="23" customWidth="1"/>
    <col min="12545" max="12545" width="28.42578125" customWidth="1"/>
    <col min="12546" max="12546" width="36.5703125" customWidth="1"/>
    <col min="12547" max="12547" width="14.42578125" customWidth="1"/>
    <col min="12548" max="12548" width="25.5703125" customWidth="1"/>
    <col min="12549" max="12549" width="23" customWidth="1"/>
    <col min="12801" max="12801" width="28.42578125" customWidth="1"/>
    <col min="12802" max="12802" width="36.5703125" customWidth="1"/>
    <col min="12803" max="12803" width="14.42578125" customWidth="1"/>
    <col min="12804" max="12804" width="25.5703125" customWidth="1"/>
    <col min="12805" max="12805" width="23" customWidth="1"/>
    <col min="13057" max="13057" width="28.42578125" customWidth="1"/>
    <col min="13058" max="13058" width="36.5703125" customWidth="1"/>
    <col min="13059" max="13059" width="14.42578125" customWidth="1"/>
    <col min="13060" max="13060" width="25.5703125" customWidth="1"/>
    <col min="13061" max="13061" width="23" customWidth="1"/>
    <col min="13313" max="13313" width="28.42578125" customWidth="1"/>
    <col min="13314" max="13314" width="36.5703125" customWidth="1"/>
    <col min="13315" max="13315" width="14.42578125" customWidth="1"/>
    <col min="13316" max="13316" width="25.5703125" customWidth="1"/>
    <col min="13317" max="13317" width="23" customWidth="1"/>
    <col min="13569" max="13569" width="28.42578125" customWidth="1"/>
    <col min="13570" max="13570" width="36.5703125" customWidth="1"/>
    <col min="13571" max="13571" width="14.42578125" customWidth="1"/>
    <col min="13572" max="13572" width="25.5703125" customWidth="1"/>
    <col min="13573" max="13573" width="23" customWidth="1"/>
    <col min="13825" max="13825" width="28.42578125" customWidth="1"/>
    <col min="13826" max="13826" width="36.5703125" customWidth="1"/>
    <col min="13827" max="13827" width="14.42578125" customWidth="1"/>
    <col min="13828" max="13828" width="25.5703125" customWidth="1"/>
    <col min="13829" max="13829" width="23" customWidth="1"/>
    <col min="14081" max="14081" width="28.42578125" customWidth="1"/>
    <col min="14082" max="14082" width="36.5703125" customWidth="1"/>
    <col min="14083" max="14083" width="14.42578125" customWidth="1"/>
    <col min="14084" max="14084" width="25.5703125" customWidth="1"/>
    <col min="14085" max="14085" width="23" customWidth="1"/>
    <col min="14337" max="14337" width="28.42578125" customWidth="1"/>
    <col min="14338" max="14338" width="36.5703125" customWidth="1"/>
    <col min="14339" max="14339" width="14.42578125" customWidth="1"/>
    <col min="14340" max="14340" width="25.5703125" customWidth="1"/>
    <col min="14341" max="14341" width="23" customWidth="1"/>
    <col min="14593" max="14593" width="28.42578125" customWidth="1"/>
    <col min="14594" max="14594" width="36.5703125" customWidth="1"/>
    <col min="14595" max="14595" width="14.42578125" customWidth="1"/>
    <col min="14596" max="14596" width="25.5703125" customWidth="1"/>
    <col min="14597" max="14597" width="23" customWidth="1"/>
    <col min="14849" max="14849" width="28.42578125" customWidth="1"/>
    <col min="14850" max="14850" width="36.5703125" customWidth="1"/>
    <col min="14851" max="14851" width="14.42578125" customWidth="1"/>
    <col min="14852" max="14852" width="25.5703125" customWidth="1"/>
    <col min="14853" max="14853" width="23" customWidth="1"/>
    <col min="15105" max="15105" width="28.42578125" customWidth="1"/>
    <col min="15106" max="15106" width="36.5703125" customWidth="1"/>
    <col min="15107" max="15107" width="14.42578125" customWidth="1"/>
    <col min="15108" max="15108" width="25.5703125" customWidth="1"/>
    <col min="15109" max="15109" width="23" customWidth="1"/>
    <col min="15361" max="15361" width="28.42578125" customWidth="1"/>
    <col min="15362" max="15362" width="36.5703125" customWidth="1"/>
    <col min="15363" max="15363" width="14.42578125" customWidth="1"/>
    <col min="15364" max="15364" width="25.5703125" customWidth="1"/>
    <col min="15365" max="15365" width="23" customWidth="1"/>
    <col min="15617" max="15617" width="28.42578125" customWidth="1"/>
    <col min="15618" max="15618" width="36.5703125" customWidth="1"/>
    <col min="15619" max="15619" width="14.42578125" customWidth="1"/>
    <col min="15620" max="15620" width="25.5703125" customWidth="1"/>
    <col min="15621" max="15621" width="23" customWidth="1"/>
    <col min="15873" max="15873" width="28.42578125" customWidth="1"/>
    <col min="15874" max="15874" width="36.5703125" customWidth="1"/>
    <col min="15875" max="15875" width="14.42578125" customWidth="1"/>
    <col min="15876" max="15876" width="25.5703125" customWidth="1"/>
    <col min="15877" max="15877" width="23" customWidth="1"/>
    <col min="16129" max="16129" width="28.42578125" customWidth="1"/>
    <col min="16130" max="16130" width="36.5703125" customWidth="1"/>
    <col min="16131" max="16131" width="14.42578125" customWidth="1"/>
    <col min="16132" max="16132" width="25.5703125" customWidth="1"/>
    <col min="16133" max="16133" width="23" customWidth="1"/>
  </cols>
  <sheetData>
    <row r="7" spans="1:3" x14ac:dyDescent="0.25">
      <c r="A7" s="4" t="s">
        <v>43</v>
      </c>
    </row>
    <row r="8" spans="1:3" ht="30" x14ac:dyDescent="0.25">
      <c r="A8" s="27" t="s">
        <v>12</v>
      </c>
      <c r="B8" s="71" t="s">
        <v>150</v>
      </c>
    </row>
    <row r="9" spans="1:3" x14ac:dyDescent="0.25">
      <c r="B9" s="90"/>
      <c r="C9" s="9"/>
    </row>
    <row r="10" spans="1:3" ht="51" customHeight="1" x14ac:dyDescent="0.25">
      <c r="A10" s="39" t="s">
        <v>13</v>
      </c>
      <c r="B10" s="46" t="s">
        <v>53</v>
      </c>
      <c r="C10" s="6"/>
    </row>
    <row r="11" spans="1:3" x14ac:dyDescent="0.25">
      <c r="C11" s="9"/>
    </row>
    <row r="12" spans="1:3" ht="30" x14ac:dyDescent="0.25">
      <c r="A12" s="31" t="s">
        <v>14</v>
      </c>
      <c r="B12" s="17" t="s">
        <v>167</v>
      </c>
      <c r="C12" s="11"/>
    </row>
    <row r="13" spans="1:3" x14ac:dyDescent="0.25">
      <c r="A13" s="41"/>
      <c r="B13" s="11"/>
      <c r="C13" s="11"/>
    </row>
    <row r="14" spans="1:3" x14ac:dyDescent="0.25">
      <c r="A14" s="113" t="s">
        <v>20</v>
      </c>
      <c r="B14" s="113"/>
      <c r="C14" s="11"/>
    </row>
    <row r="15" spans="1:3" ht="42.75" customHeight="1" x14ac:dyDescent="0.25">
      <c r="A15" s="106" t="s">
        <v>176</v>
      </c>
      <c r="B15" s="108"/>
      <c r="C15" s="11"/>
    </row>
    <row r="16" spans="1:3" x14ac:dyDescent="0.25">
      <c r="A16" s="41"/>
      <c r="B16" s="11"/>
      <c r="C16" s="11"/>
    </row>
    <row r="17" spans="1:4" x14ac:dyDescent="0.25">
      <c r="A17" s="113" t="s">
        <v>19</v>
      </c>
      <c r="B17" s="113"/>
      <c r="C17" s="11"/>
    </row>
    <row r="18" spans="1:4" ht="59.25" customHeight="1" x14ac:dyDescent="0.25">
      <c r="A18" s="106" t="s">
        <v>170</v>
      </c>
      <c r="B18" s="108"/>
      <c r="C18" s="11"/>
    </row>
    <row r="19" spans="1:4" x14ac:dyDescent="0.25">
      <c r="A19" s="12"/>
      <c r="B19" s="7"/>
      <c r="C19" s="11"/>
    </row>
    <row r="20" spans="1:4" x14ac:dyDescent="0.25">
      <c r="A20" s="113" t="s">
        <v>15</v>
      </c>
      <c r="B20" s="113"/>
      <c r="C20" s="13"/>
    </row>
    <row r="21" spans="1:4" ht="102" customHeight="1" x14ac:dyDescent="0.25">
      <c r="A21" s="106" t="s">
        <v>171</v>
      </c>
      <c r="B21" s="108"/>
      <c r="C21" s="30"/>
    </row>
    <row r="23" spans="1:4" x14ac:dyDescent="0.25">
      <c r="A23" s="28" t="s">
        <v>16</v>
      </c>
      <c r="B23" s="28" t="s">
        <v>2</v>
      </c>
      <c r="C23" s="16"/>
    </row>
    <row r="24" spans="1:4" ht="45" x14ac:dyDescent="0.25">
      <c r="A24" s="47" t="s">
        <v>149</v>
      </c>
      <c r="B24" s="47" t="s">
        <v>103</v>
      </c>
      <c r="C24" s="29"/>
      <c r="D24" s="14"/>
    </row>
    <row r="25" spans="1:4" ht="30" x14ac:dyDescent="0.25">
      <c r="A25" s="47" t="s">
        <v>54</v>
      </c>
      <c r="B25" s="47" t="s">
        <v>102</v>
      </c>
      <c r="C25" s="14"/>
    </row>
    <row r="26" spans="1:4" x14ac:dyDescent="0.25">
      <c r="A26" s="29"/>
      <c r="B26" s="14"/>
      <c r="C26" s="14"/>
    </row>
    <row r="27" spans="1:4" x14ac:dyDescent="0.25">
      <c r="A27" s="29"/>
      <c r="B27" s="14"/>
      <c r="C27" s="14"/>
    </row>
    <row r="28" spans="1:4" x14ac:dyDescent="0.25">
      <c r="A28" s="114" t="s">
        <v>3</v>
      </c>
      <c r="B28" s="114"/>
      <c r="C28" s="7"/>
    </row>
    <row r="29" spans="1:4" ht="30" x14ac:dyDescent="0.25">
      <c r="A29" s="28" t="s">
        <v>4</v>
      </c>
      <c r="B29" s="28" t="s">
        <v>17</v>
      </c>
      <c r="C29" s="32" t="s">
        <v>5</v>
      </c>
      <c r="D29" s="40" t="s">
        <v>18</v>
      </c>
    </row>
    <row r="30" spans="1:4" x14ac:dyDescent="0.25">
      <c r="A30" s="20" t="s">
        <v>55</v>
      </c>
      <c r="B30" s="20" t="s">
        <v>104</v>
      </c>
      <c r="C30" s="72">
        <f>24*80*15</f>
        <v>28800</v>
      </c>
      <c r="D30" s="2" t="s">
        <v>46</v>
      </c>
    </row>
    <row r="31" spans="1:4" x14ac:dyDescent="0.25">
      <c r="A31" s="17" t="s">
        <v>56</v>
      </c>
      <c r="B31" s="17" t="s">
        <v>107</v>
      </c>
      <c r="C31" s="50">
        <f>4*250*23</f>
        <v>23000</v>
      </c>
      <c r="D31" s="2" t="s">
        <v>57</v>
      </c>
    </row>
    <row r="32" spans="1:4" x14ac:dyDescent="0.25">
      <c r="A32" s="33" t="s">
        <v>58</v>
      </c>
      <c r="B32" s="33" t="s">
        <v>108</v>
      </c>
      <c r="C32" s="50">
        <f>4*2000</f>
        <v>8000</v>
      </c>
      <c r="D32" s="2" t="s">
        <v>59</v>
      </c>
    </row>
    <row r="33" spans="1:4" ht="30" x14ac:dyDescent="0.25">
      <c r="A33" s="33" t="s">
        <v>60</v>
      </c>
      <c r="B33" s="33" t="s">
        <v>125</v>
      </c>
      <c r="C33" s="50">
        <f>4*2*1125*23</f>
        <v>207000</v>
      </c>
      <c r="D33" s="2" t="s">
        <v>57</v>
      </c>
    </row>
    <row r="34" spans="1:4" ht="30" x14ac:dyDescent="0.25">
      <c r="A34" s="33" t="s">
        <v>61</v>
      </c>
      <c r="B34" s="33" t="s">
        <v>109</v>
      </c>
      <c r="C34" s="50">
        <f>4*300*24</f>
        <v>28800</v>
      </c>
      <c r="D34" s="17" t="s">
        <v>62</v>
      </c>
    </row>
    <row r="35" spans="1:4" ht="30" x14ac:dyDescent="0.25">
      <c r="A35" s="17" t="s">
        <v>63</v>
      </c>
      <c r="B35" s="17" t="s">
        <v>110</v>
      </c>
      <c r="C35" s="50">
        <f>25*21*22</f>
        <v>11550</v>
      </c>
      <c r="D35" s="2" t="s">
        <v>64</v>
      </c>
    </row>
    <row r="36" spans="1:4" ht="15.75" thickBot="1" x14ac:dyDescent="0.3">
      <c r="A36" s="17"/>
      <c r="B36" s="17"/>
      <c r="C36" s="73"/>
      <c r="D36" s="2"/>
    </row>
    <row r="37" spans="1:4" ht="15.75" thickBot="1" x14ac:dyDescent="0.3">
      <c r="A37" s="14"/>
      <c r="B37" s="23" t="s">
        <v>6</v>
      </c>
      <c r="C37" s="74">
        <f>SUM(C30:C36)</f>
        <v>307150</v>
      </c>
    </row>
    <row r="38" spans="1:4" x14ac:dyDescent="0.25">
      <c r="A38" s="14"/>
      <c r="B38" s="23"/>
      <c r="C38" s="75"/>
    </row>
    <row r="39" spans="1:4" x14ac:dyDescent="0.25">
      <c r="A39" s="7"/>
      <c r="B39" s="7"/>
      <c r="C39" s="7"/>
    </row>
    <row r="40" spans="1:4" x14ac:dyDescent="0.25">
      <c r="A40" s="24" t="s">
        <v>7</v>
      </c>
      <c r="B40" s="7"/>
      <c r="C40" s="7"/>
    </row>
    <row r="41" spans="1:4" ht="30" x14ac:dyDescent="0.25">
      <c r="A41" s="32" t="s">
        <v>8</v>
      </c>
      <c r="B41" s="32" t="s">
        <v>10</v>
      </c>
      <c r="C41" s="28" t="s">
        <v>9</v>
      </c>
      <c r="D41" s="38"/>
    </row>
    <row r="42" spans="1:4" x14ac:dyDescent="0.25">
      <c r="A42" s="25" t="s">
        <v>111</v>
      </c>
      <c r="B42" s="25" t="s">
        <v>113</v>
      </c>
      <c r="C42" s="26">
        <f>(C37-C35)*0.12</f>
        <v>35472</v>
      </c>
      <c r="D42" s="38"/>
    </row>
    <row r="43" spans="1:4" x14ac:dyDescent="0.25">
      <c r="A43" s="25" t="s">
        <v>65</v>
      </c>
      <c r="B43" s="25" t="s">
        <v>115</v>
      </c>
      <c r="C43" s="26">
        <f>C37-C42-C44</f>
        <v>260128</v>
      </c>
      <c r="D43" s="76"/>
    </row>
    <row r="44" spans="1:4" ht="45" x14ac:dyDescent="0.25">
      <c r="A44" s="25" t="s">
        <v>66</v>
      </c>
      <c r="B44" s="17" t="s">
        <v>114</v>
      </c>
      <c r="C44" s="51">
        <f>C35</f>
        <v>11550</v>
      </c>
      <c r="D44" s="77"/>
    </row>
    <row r="45" spans="1:4" x14ac:dyDescent="0.25">
      <c r="A45" s="17"/>
      <c r="B45" s="25"/>
      <c r="C45" s="51"/>
    </row>
    <row r="46" spans="1:4" x14ac:dyDescent="0.25">
      <c r="A46" s="17"/>
      <c r="B46" s="25"/>
      <c r="C46" s="51"/>
    </row>
    <row r="47" spans="1:4" x14ac:dyDescent="0.25">
      <c r="A47" s="17"/>
      <c r="B47" s="25"/>
      <c r="C47" s="51"/>
    </row>
    <row r="48" spans="1:4" x14ac:dyDescent="0.25">
      <c r="A48" s="17"/>
      <c r="B48" s="25"/>
      <c r="C48" s="51"/>
    </row>
    <row r="49" spans="1:3" x14ac:dyDescent="0.25">
      <c r="A49" s="17"/>
      <c r="B49" s="17"/>
      <c r="C49" s="51"/>
    </row>
    <row r="50" spans="1:3" ht="15.75" thickBot="1" x14ac:dyDescent="0.3">
      <c r="A50" s="17"/>
      <c r="B50" s="17"/>
      <c r="C50" s="35"/>
    </row>
    <row r="51" spans="1:3" ht="15.75" thickBot="1" x14ac:dyDescent="0.3">
      <c r="B51" s="34" t="s">
        <v>6</v>
      </c>
      <c r="C51" s="37">
        <f>SUM(C42:C50)</f>
        <v>307150</v>
      </c>
    </row>
    <row r="53" spans="1:3" x14ac:dyDescent="0.25">
      <c r="B53" s="34" t="s">
        <v>11</v>
      </c>
      <c r="C53" s="38">
        <f>C37-C51</f>
        <v>0</v>
      </c>
    </row>
    <row r="56" spans="1:3" x14ac:dyDescent="0.25">
      <c r="A56" s="3" t="s">
        <v>29</v>
      </c>
      <c r="B56" s="3" t="s">
        <v>1</v>
      </c>
    </row>
    <row r="57" spans="1:3" ht="75" x14ac:dyDescent="0.25">
      <c r="A57" s="71" t="s">
        <v>77</v>
      </c>
      <c r="B57" s="71" t="s">
        <v>78</v>
      </c>
    </row>
    <row r="58" spans="1:3" ht="45" x14ac:dyDescent="0.25">
      <c r="A58" s="17" t="s">
        <v>67</v>
      </c>
      <c r="B58" s="17" t="s">
        <v>68</v>
      </c>
    </row>
    <row r="59" spans="1:3" ht="30" x14ac:dyDescent="0.25">
      <c r="A59" s="2" t="s">
        <v>112</v>
      </c>
      <c r="B59" s="71" t="s">
        <v>116</v>
      </c>
    </row>
    <row r="62" spans="1:3" x14ac:dyDescent="0.25">
      <c r="A62" s="7"/>
      <c r="B62" s="7"/>
    </row>
  </sheetData>
  <mergeCells count="7">
    <mergeCell ref="A28:B28"/>
    <mergeCell ref="A14:B14"/>
    <mergeCell ref="A15:B15"/>
    <mergeCell ref="A17:B17"/>
    <mergeCell ref="A18:B18"/>
    <mergeCell ref="A20:B20"/>
    <mergeCell ref="A21:B2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Arendustegevused KOOND</vt:lpstr>
      <vt:lpstr>Integr. sots. teen (Lõuna- Vilj</vt:lpstr>
      <vt:lpstr>Päevahooldus( Lõuna_ Vilja)</vt:lpstr>
      <vt:lpstr>Integr. sots. teen(Põhja- V)</vt:lpstr>
      <vt:lpstr>Päevahooldus (Põhja- Viljand)</vt:lpstr>
      <vt:lpstr>Integr. sots. teen(Kesk- Vilj)</vt:lpstr>
      <vt:lpstr>Päevahooldus (Kesk- Viljan)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Kaido</dc:creator>
  <cp:lastModifiedBy>Jaanika Toome</cp:lastModifiedBy>
  <cp:revision/>
  <cp:lastPrinted>2015-11-04T08:43:17Z</cp:lastPrinted>
  <dcterms:created xsi:type="dcterms:W3CDTF">2014-10-08T12:26:15Z</dcterms:created>
  <dcterms:modified xsi:type="dcterms:W3CDTF">2016-03-11T09:05:47Z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